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<sst xmlns="http://schemas.openxmlformats.org/spreadsheetml/2006/main" count="48" uniqueCount="45">
  <si>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</si>
  <si>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</si>
  <si>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</si>
  <si>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</si>
  <si>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</si>
  <si>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</si>
  <si>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</si>
  <si>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</si>
  <si>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</si>
  <si>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</si>
  <si>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</si>
  <si>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</si>
  <si>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</si>
  <si>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</si>
  <si>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 </t>
  </si>
  <si>
    <t>ноябрь</t>
  </si>
  <si>
    <t>декабрь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</si>
  <si>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</si>
  <si>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</si>
  <si>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</si>
  <si>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</si>
  <si>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</si>
  <si>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</si>
  <si>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</si>
  <si>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</si>
  <si>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</si>
  <si>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</si>
  <si>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</si>
  <si>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</si>
  <si>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</si>
  <si>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</si>
  <si>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</si>
  <si>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</si>
  <si>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</si>
  <si>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 xml:space="preserve">ж.Смена входных дверей в местах общего пользования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</si>
  <si>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</si>
  <si>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</si>
  <si>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</si>
  <si>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13  ул. Элеваторная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</si>
  <si>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</si>
  <si>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 xml:space="preserve">7. </t>
    </r>
    <r>
      <rPr>
        <sz val="12"/>
        <rFont val="Arial Cyr"/>
        <family val="0"/>
      </rPr>
      <t>Диагностика газовых сетей</t>
    </r>
  </si>
  <si>
    <t>2019 год</t>
  </si>
  <si>
    <t>л. Ремонт крыши(снег козырьки)</t>
  </si>
  <si>
    <t>к. Прочие работы  (реестр) (ступени)(межпанельные швы)</t>
  </si>
  <si>
    <t>е. Текущий ремонт подъездов (цемент)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</si>
</sst>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I7">
      <selection activeCell="V40" sqref="V40"/>
    </sheetView>
  </sheetViews>
  <sheetFormatPr defaultColWidth="9.00390625" defaultRowHeight="12.75"/>
  <cols>
    <col min="10" max="10" width="14.125" style="0" customWidth="1"/>
    <col min="17" max="17" width="7.75390625" style="0" customWidth="1"/>
    <col min="18" max="18" width="8.00390625" style="0" customWidth="1"/>
    <col min="19" max="19" width="7.875" style="0" customWidth="1"/>
    <col min="20" max="20" width="7.375" style="0" customWidth="1"/>
    <col min="21" max="21" width="7.875" style="0" customWidth="1"/>
    <col min="22" max="22" width="8.125" style="0" customWidth="1"/>
    <col min="23" max="23" width="11.75390625" style="0" customWidth="1"/>
    <col min="33" max="33" width="18.00390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14</v>
      </c>
    </row>
    <row r="5" spans="5:34" ht="12.75">
      <c r="E5" s="16" t="s">
        <v>41</v>
      </c>
      <c r="AH5" s="17" t="s">
        <v>14</v>
      </c>
    </row>
    <row r="8" spans="11:22" ht="12.75">
      <c r="K8" t="s">
        <v>26</v>
      </c>
      <c r="L8" t="s">
        <v>27</v>
      </c>
      <c r="M8" t="s">
        <v>28</v>
      </c>
      <c r="N8" t="s">
        <v>19</v>
      </c>
      <c r="O8" t="s">
        <v>18</v>
      </c>
      <c r="P8" t="s">
        <v>17</v>
      </c>
      <c r="Q8" t="s">
        <v>11</v>
      </c>
      <c r="R8" t="s">
        <v>12</v>
      </c>
      <c r="S8" t="s">
        <v>13</v>
      </c>
      <c r="T8" t="s">
        <v>29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14</v>
      </c>
      <c r="L9" s="5"/>
      <c r="M9" s="11"/>
      <c r="N9" s="11"/>
      <c r="O9" s="11"/>
      <c r="P9" s="11"/>
      <c r="Q9" s="11"/>
      <c r="R9" s="14">
        <f>Q10+Q14-Q37</f>
        <v>-9912.938999999984</v>
      </c>
      <c r="S9" s="14">
        <f>R9+R14-R37</f>
        <v>-5463.52699999998</v>
      </c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15625</v>
      </c>
      <c r="L10" s="14">
        <f aca="true" t="shared" si="0" ref="L10:Q10">K10+K14-K37</f>
        <v>9704.483000000007</v>
      </c>
      <c r="M10" s="14">
        <f t="shared" si="0"/>
        <v>11452.170000000013</v>
      </c>
      <c r="N10" s="14">
        <f t="shared" si="0"/>
        <v>14763.239000000016</v>
      </c>
      <c r="O10" s="14">
        <f t="shared" si="0"/>
        <v>14809.686000000016</v>
      </c>
      <c r="P10" s="14">
        <f t="shared" si="0"/>
        <v>13354.237000000023</v>
      </c>
      <c r="Q10" s="14">
        <f t="shared" si="0"/>
        <v>23584.649000000027</v>
      </c>
      <c r="R10" s="14"/>
      <c r="S10" s="14"/>
      <c r="T10" s="14">
        <f>S9+S14-S37</f>
        <v>3063.885000000024</v>
      </c>
      <c r="U10" s="14">
        <f>T10+T14-T37</f>
        <v>9364.297000000028</v>
      </c>
      <c r="V10" s="14">
        <f>U10+U14-U37</f>
        <v>15286.709000000024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4258.9</v>
      </c>
      <c r="L11" s="11">
        <f aca="true" t="shared" si="1" ref="L11:M14">K11</f>
        <v>4258.9</v>
      </c>
      <c r="M11" s="11">
        <f t="shared" si="1"/>
        <v>4258.9</v>
      </c>
      <c r="N11" s="11">
        <f aca="true" t="shared" si="2" ref="N11:P12">M11</f>
        <v>4258.9</v>
      </c>
      <c r="O11" s="11">
        <f t="shared" si="2"/>
        <v>4258.9</v>
      </c>
      <c r="P11" s="11">
        <f t="shared" si="2"/>
        <v>4258.9</v>
      </c>
      <c r="Q11" s="11">
        <f aca="true" t="shared" si="3" ref="Q11:R14">P11</f>
        <v>4258.9</v>
      </c>
      <c r="R11" s="11">
        <f t="shared" si="3"/>
        <v>4258.9</v>
      </c>
      <c r="S11" s="11">
        <f aca="true" t="shared" si="4" ref="S11:T14">R11</f>
        <v>4258.9</v>
      </c>
      <c r="T11" s="11">
        <f t="shared" si="4"/>
        <v>4258.9</v>
      </c>
      <c r="U11" s="11">
        <f>T11</f>
        <v>4258.9</v>
      </c>
      <c r="V11" s="11">
        <f>U11</f>
        <v>4258.9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80</v>
      </c>
      <c r="L12" s="13">
        <f t="shared" si="1"/>
        <v>80</v>
      </c>
      <c r="M12" s="13">
        <f t="shared" si="1"/>
        <v>80</v>
      </c>
      <c r="N12" s="13">
        <f t="shared" si="2"/>
        <v>80</v>
      </c>
      <c r="O12" s="13">
        <f t="shared" si="2"/>
        <v>80</v>
      </c>
      <c r="P12" s="13">
        <f t="shared" si="2"/>
        <v>80</v>
      </c>
      <c r="Q12" s="13">
        <f t="shared" si="3"/>
        <v>80</v>
      </c>
      <c r="R12" s="13">
        <f t="shared" si="3"/>
        <v>80</v>
      </c>
      <c r="S12" s="13">
        <f t="shared" si="4"/>
        <v>80</v>
      </c>
      <c r="T12" s="13">
        <f t="shared" si="4"/>
        <v>80</v>
      </c>
      <c r="U12" s="13">
        <f>T12</f>
        <v>80</v>
      </c>
      <c r="V12" s="13">
        <f>U12</f>
        <v>80</v>
      </c>
    </row>
    <row r="13" spans="1:22" ht="15">
      <c r="A13" s="2" t="s">
        <v>20</v>
      </c>
      <c r="B13" s="3"/>
      <c r="C13" s="3"/>
      <c r="D13" s="3"/>
      <c r="E13" s="3"/>
      <c r="F13" s="3"/>
      <c r="G13" s="3"/>
      <c r="H13" s="3"/>
      <c r="I13" s="3"/>
      <c r="J13" s="4"/>
      <c r="K13" s="12">
        <f>O13</f>
        <v>11.23</v>
      </c>
      <c r="L13" s="12">
        <f t="shared" si="1"/>
        <v>11.23</v>
      </c>
      <c r="M13" s="12">
        <f t="shared" si="1"/>
        <v>11.23</v>
      </c>
      <c r="N13" s="12">
        <f>M13</f>
        <v>11.23</v>
      </c>
      <c r="O13" s="13">
        <v>11.23</v>
      </c>
      <c r="P13" s="13">
        <f>O13</f>
        <v>11.23</v>
      </c>
      <c r="Q13" s="13">
        <f t="shared" si="3"/>
        <v>11.23</v>
      </c>
      <c r="R13" s="13">
        <f t="shared" si="3"/>
        <v>11.23</v>
      </c>
      <c r="S13" s="13">
        <f t="shared" si="4"/>
        <v>11.23</v>
      </c>
      <c r="T13" s="13">
        <f t="shared" si="4"/>
        <v>11.23</v>
      </c>
      <c r="U13" s="13">
        <v>9.69</v>
      </c>
      <c r="V13" s="13">
        <v>10.58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f>K11*K13</f>
        <v>47827.447</v>
      </c>
      <c r="L14" s="14">
        <f t="shared" si="1"/>
        <v>47827.447</v>
      </c>
      <c r="M14" s="14">
        <f t="shared" si="1"/>
        <v>47827.447</v>
      </c>
      <c r="N14" s="14">
        <f>M14</f>
        <v>47827.447</v>
      </c>
      <c r="O14" s="14">
        <f>O11*O13</f>
        <v>47827.447</v>
      </c>
      <c r="P14" s="14">
        <f>O14</f>
        <v>47827.447</v>
      </c>
      <c r="Q14" s="14">
        <f t="shared" si="3"/>
        <v>47827.447</v>
      </c>
      <c r="R14" s="14">
        <f t="shared" si="3"/>
        <v>47827.447</v>
      </c>
      <c r="S14" s="14">
        <f t="shared" si="4"/>
        <v>47827.447</v>
      </c>
      <c r="T14" s="14">
        <f t="shared" si="4"/>
        <v>47827.447</v>
      </c>
      <c r="U14" s="14">
        <f>U11*U13</f>
        <v>41268.740999999995</v>
      </c>
      <c r="V14" s="14">
        <f>V11*V13</f>
        <v>45059.162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5"/>
      <c r="T15" s="5"/>
      <c r="U15" s="5"/>
      <c r="V15" s="5"/>
    </row>
    <row r="16" spans="1:22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17589.256999999998</v>
      </c>
      <c r="L16" s="14">
        <f aca="true" t="shared" si="5" ref="L16:M19">K16</f>
        <v>17589.256999999998</v>
      </c>
      <c r="M16" s="14">
        <f t="shared" si="5"/>
        <v>17589.256999999998</v>
      </c>
      <c r="N16" s="14">
        <f aca="true" t="shared" si="6" ref="N16:S16">M16</f>
        <v>17589.256999999998</v>
      </c>
      <c r="O16" s="14">
        <f>O11*4.34</f>
        <v>18483.625999999997</v>
      </c>
      <c r="P16" s="14">
        <f t="shared" si="6"/>
        <v>18483.625999999997</v>
      </c>
      <c r="Q16" s="14">
        <f t="shared" si="6"/>
        <v>18483.625999999997</v>
      </c>
      <c r="R16" s="14">
        <f t="shared" si="6"/>
        <v>18483.625999999997</v>
      </c>
      <c r="S16" s="14">
        <f t="shared" si="6"/>
        <v>18483.625999999997</v>
      </c>
      <c r="T16" s="14">
        <f aca="true" t="shared" si="7" ref="T16:T21">S16</f>
        <v>18483.625999999997</v>
      </c>
      <c r="U16" s="14">
        <f>T16</f>
        <v>18483.625999999997</v>
      </c>
      <c r="V16" s="14">
        <v>18910</v>
      </c>
    </row>
    <row r="17" spans="1:22" ht="15.75">
      <c r="A17" s="7" t="s">
        <v>10</v>
      </c>
      <c r="B17" s="3"/>
      <c r="C17" s="3"/>
      <c r="D17" s="3"/>
      <c r="E17" s="3"/>
      <c r="F17" s="3"/>
      <c r="G17" s="3"/>
      <c r="H17" s="3"/>
      <c r="I17" s="3"/>
      <c r="J17" s="4"/>
      <c r="K17" s="14">
        <v>2641</v>
      </c>
      <c r="L17" s="14">
        <v>2641</v>
      </c>
      <c r="M17" s="14">
        <v>2641</v>
      </c>
      <c r="N17" s="14">
        <v>2641</v>
      </c>
      <c r="O17" s="14">
        <f>O11*0.7</f>
        <v>2981.2299999999996</v>
      </c>
      <c r="P17" s="14">
        <f aca="true" t="shared" si="8" ref="P17:S19">O17</f>
        <v>2981.2299999999996</v>
      </c>
      <c r="Q17" s="14">
        <f t="shared" si="8"/>
        <v>2981.2299999999996</v>
      </c>
      <c r="R17" s="14">
        <f t="shared" si="8"/>
        <v>2981.2299999999996</v>
      </c>
      <c r="S17" s="14">
        <f t="shared" si="8"/>
        <v>2981.2299999999996</v>
      </c>
      <c r="T17" s="14">
        <f t="shared" si="7"/>
        <v>2981.2299999999996</v>
      </c>
      <c r="U17" s="14">
        <f>T17</f>
        <v>2981.2299999999996</v>
      </c>
      <c r="V17" s="14">
        <v>3066</v>
      </c>
    </row>
    <row r="18" spans="1:24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K11*1.91</f>
        <v>8134.498999999999</v>
      </c>
      <c r="L18" s="14">
        <f t="shared" si="5"/>
        <v>8134.498999999999</v>
      </c>
      <c r="M18" s="14">
        <f t="shared" si="5"/>
        <v>8134.498999999999</v>
      </c>
      <c r="N18" s="14">
        <f>M18</f>
        <v>8134.498999999999</v>
      </c>
      <c r="O18" s="14">
        <f>O11*1.91</f>
        <v>8134.498999999999</v>
      </c>
      <c r="P18" s="14">
        <f t="shared" si="8"/>
        <v>8134.498999999999</v>
      </c>
      <c r="Q18" s="14">
        <f t="shared" si="8"/>
        <v>8134.498999999999</v>
      </c>
      <c r="R18" s="14">
        <f t="shared" si="8"/>
        <v>8134.498999999999</v>
      </c>
      <c r="S18" s="14">
        <f t="shared" si="8"/>
        <v>8134.498999999999</v>
      </c>
      <c r="T18" s="14">
        <f t="shared" si="7"/>
        <v>8134.498999999999</v>
      </c>
      <c r="U18" s="14">
        <f>U11*0.37</f>
        <v>1575.793</v>
      </c>
      <c r="V18" s="14">
        <v>3279</v>
      </c>
      <c r="W18" s="20"/>
      <c r="X18" s="20"/>
    </row>
    <row r="19" spans="1:24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4258.9</v>
      </c>
      <c r="L19" s="14">
        <f t="shared" si="5"/>
        <v>4258.9</v>
      </c>
      <c r="M19" s="14">
        <f t="shared" si="5"/>
        <v>4258.9</v>
      </c>
      <c r="N19" s="14">
        <f>M19</f>
        <v>4258.9</v>
      </c>
      <c r="O19" s="14">
        <f>N19</f>
        <v>4258.9</v>
      </c>
      <c r="P19" s="14">
        <f t="shared" si="8"/>
        <v>4258.9</v>
      </c>
      <c r="Q19" s="14">
        <f t="shared" si="8"/>
        <v>4258.9</v>
      </c>
      <c r="R19" s="14">
        <f t="shared" si="8"/>
        <v>4258.9</v>
      </c>
      <c r="S19" s="14">
        <f t="shared" si="8"/>
        <v>4258.9</v>
      </c>
      <c r="T19" s="14">
        <f t="shared" si="7"/>
        <v>4258.9</v>
      </c>
      <c r="U19" s="14">
        <f>T19</f>
        <v>4258.9</v>
      </c>
      <c r="V19" s="14">
        <f>U19</f>
        <v>4258.9</v>
      </c>
      <c r="W19" s="21"/>
      <c r="X19" s="22"/>
    </row>
    <row r="20" spans="1:24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4">
        <f>K11*0.36</f>
        <v>1533.2039999999997</v>
      </c>
      <c r="L20" s="14"/>
      <c r="M20" s="14"/>
      <c r="N20" s="14"/>
      <c r="O20" s="14">
        <f>O11*0.49</f>
        <v>2086.861</v>
      </c>
      <c r="P20" s="14">
        <v>2087</v>
      </c>
      <c r="Q20" s="14">
        <v>2087</v>
      </c>
      <c r="R20" s="14">
        <v>2087</v>
      </c>
      <c r="S20" s="14"/>
      <c r="T20" s="14"/>
      <c r="U20" s="14"/>
      <c r="V20" s="14"/>
      <c r="W20" s="21"/>
      <c r="X20" s="22"/>
    </row>
    <row r="21" spans="1:24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638.8349999999999</v>
      </c>
      <c r="L21" s="14">
        <f>L11*0.15</f>
        <v>638.8349999999999</v>
      </c>
      <c r="M21" s="14">
        <f>M11*0.15</f>
        <v>638.8349999999999</v>
      </c>
      <c r="N21" s="14">
        <f>N11*0.15</f>
        <v>638.8349999999999</v>
      </c>
      <c r="O21" s="14">
        <f>O11*0.2</f>
        <v>851.78</v>
      </c>
      <c r="P21" s="14">
        <f>O21</f>
        <v>851.78</v>
      </c>
      <c r="Q21" s="14">
        <f>P21</f>
        <v>851.78</v>
      </c>
      <c r="R21" s="14">
        <f>Q21</f>
        <v>851.78</v>
      </c>
      <c r="S21" s="14">
        <f>R21</f>
        <v>851.78</v>
      </c>
      <c r="T21" s="14">
        <f t="shared" si="7"/>
        <v>851.78</v>
      </c>
      <c r="U21" s="14">
        <f>T21</f>
        <v>851.78</v>
      </c>
      <c r="V21" s="14">
        <f>U21</f>
        <v>851.78</v>
      </c>
      <c r="W21" s="21"/>
      <c r="X21" s="22"/>
    </row>
    <row r="22" spans="1:24" ht="15.75">
      <c r="A22" s="7" t="s">
        <v>40</v>
      </c>
      <c r="B22" s="3"/>
      <c r="C22" s="3"/>
      <c r="D22" s="3"/>
      <c r="E22" s="3"/>
      <c r="F22" s="3"/>
      <c r="G22" s="3"/>
      <c r="H22" s="3"/>
      <c r="I22" s="3"/>
      <c r="J22" s="4"/>
      <c r="K22" s="14">
        <f>K11*0.83</f>
        <v>3534.8869999999997</v>
      </c>
      <c r="L22" s="14">
        <f>L11*0.83</f>
        <v>3534.8869999999997</v>
      </c>
      <c r="M22" s="14">
        <f>M11*0.83</f>
        <v>3534.8869999999997</v>
      </c>
      <c r="N22" s="14">
        <f>N11*0.83</f>
        <v>3534.8869999999997</v>
      </c>
      <c r="O22" s="14"/>
      <c r="P22" s="14"/>
      <c r="Q22" s="14"/>
      <c r="R22" s="14"/>
      <c r="S22" s="14"/>
      <c r="T22" s="14"/>
      <c r="U22" s="14"/>
      <c r="V22" s="14"/>
      <c r="W22" s="21"/>
      <c r="X22" s="22"/>
    </row>
    <row r="23" spans="1:24" ht="15.75">
      <c r="A23" s="7" t="s">
        <v>24</v>
      </c>
      <c r="B23" s="6"/>
      <c r="C23" s="6"/>
      <c r="D23" s="6"/>
      <c r="E23" s="6"/>
      <c r="F23" s="6"/>
      <c r="G23" s="6"/>
      <c r="H23" s="6"/>
      <c r="I23" s="3"/>
      <c r="J23" s="4"/>
      <c r="K23" s="14">
        <f>K24+K26+K27+K28+K33+K34</f>
        <v>15417.382</v>
      </c>
      <c r="L23" s="14">
        <f>L24+L26+L27+L28+L33+L34</f>
        <v>9282.382</v>
      </c>
      <c r="M23" s="14">
        <f>M24+M26+M27+M28+M33</f>
        <v>7719</v>
      </c>
      <c r="N23" s="14">
        <f>N24+N27+N28+N33+N36</f>
        <v>10984</v>
      </c>
      <c r="O23" s="14">
        <f>O24+O28+O33</f>
        <v>12486</v>
      </c>
      <c r="P23" s="14">
        <v>800</v>
      </c>
      <c r="Q23" s="14">
        <f>Q24+Q26+Q28+Q33+Q36</f>
        <v>44528</v>
      </c>
      <c r="R23" s="14">
        <f>R26+R27+R33</f>
        <v>6581</v>
      </c>
      <c r="S23" s="14">
        <f>S24+S33</f>
        <v>4590</v>
      </c>
      <c r="T23" s="14">
        <f>T24+T26+T29+T33</f>
        <v>6817</v>
      </c>
      <c r="U23" s="14">
        <f>U25+U27+U33</f>
        <v>7195</v>
      </c>
      <c r="V23" s="14">
        <f>V24+V26+V28+V33</f>
        <v>33085</v>
      </c>
      <c r="W23" s="21"/>
      <c r="X23" s="23"/>
    </row>
    <row r="24" spans="1:24" ht="15.7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25">
        <v>1000</v>
      </c>
      <c r="L24" s="19">
        <v>955</v>
      </c>
      <c r="M24" s="18">
        <v>2094</v>
      </c>
      <c r="N24" s="18">
        <f>6395+1561</f>
        <v>7956</v>
      </c>
      <c r="O24" s="18">
        <v>1746</v>
      </c>
      <c r="P24" s="18"/>
      <c r="Q24" s="18">
        <v>872</v>
      </c>
      <c r="R24" s="18"/>
      <c r="S24" s="18">
        <f>3104+686</f>
        <v>3790</v>
      </c>
      <c r="T24" s="18">
        <v>1443</v>
      </c>
      <c r="U24" s="18"/>
      <c r="V24" s="18">
        <f>686+686</f>
        <v>1372</v>
      </c>
      <c r="W24" s="24"/>
      <c r="X24" s="23"/>
    </row>
    <row r="25" spans="1:24" ht="15.7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25"/>
      <c r="L25" s="19"/>
      <c r="M25" s="18"/>
      <c r="N25" s="18"/>
      <c r="O25" s="18"/>
      <c r="P25" s="18"/>
      <c r="Q25" s="18"/>
      <c r="R25" s="18"/>
      <c r="S25" s="18"/>
      <c r="T25" s="18"/>
      <c r="U25" s="18">
        <v>1445</v>
      </c>
      <c r="V25" s="18"/>
      <c r="W25" s="21"/>
      <c r="X25" s="23"/>
    </row>
    <row r="26" spans="1:24" ht="15.7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9">
        <v>4259</v>
      </c>
      <c r="L26" s="19">
        <f>1450+640</f>
        <v>2090</v>
      </c>
      <c r="M26" s="18">
        <v>1050</v>
      </c>
      <c r="N26" s="18"/>
      <c r="O26" s="18"/>
      <c r="P26" s="18"/>
      <c r="Q26" s="18">
        <f>4761+686</f>
        <v>5447</v>
      </c>
      <c r="R26" s="18">
        <v>4945</v>
      </c>
      <c r="S26" s="18"/>
      <c r="T26" s="18">
        <v>3614</v>
      </c>
      <c r="U26" s="18"/>
      <c r="V26" s="18">
        <v>28925</v>
      </c>
      <c r="W26" s="26"/>
      <c r="X26" s="23"/>
    </row>
    <row r="27" spans="1:24" ht="15.75">
      <c r="A27" s="2" t="s">
        <v>33</v>
      </c>
      <c r="B27" s="3"/>
      <c r="C27" s="3"/>
      <c r="D27" s="3"/>
      <c r="E27" s="3"/>
      <c r="F27" s="3"/>
      <c r="G27" s="3"/>
      <c r="H27" s="3"/>
      <c r="I27" s="3"/>
      <c r="J27" s="4"/>
      <c r="K27" s="25">
        <f>640+125</f>
        <v>765</v>
      </c>
      <c r="L27" s="19">
        <f>604+250</f>
        <v>854</v>
      </c>
      <c r="M27" s="18">
        <v>775</v>
      </c>
      <c r="N27" s="18">
        <v>684</v>
      </c>
      <c r="O27" s="18"/>
      <c r="P27" s="18"/>
      <c r="Q27" s="18"/>
      <c r="R27" s="18">
        <f>686+150</f>
        <v>836</v>
      </c>
      <c r="S27" s="18"/>
      <c r="T27" s="18"/>
      <c r="U27" s="18">
        <v>4950</v>
      </c>
      <c r="V27" s="18"/>
      <c r="W27" s="27"/>
      <c r="X27" s="23"/>
    </row>
    <row r="28" spans="1:24" ht="15.7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25">
        <f>2325+4650</f>
        <v>6975</v>
      </c>
      <c r="L28" s="19">
        <v>2965</v>
      </c>
      <c r="M28" s="18">
        <v>3000</v>
      </c>
      <c r="N28" s="18">
        <v>994</v>
      </c>
      <c r="O28" s="18">
        <f>4970+2485+2485</f>
        <v>9940</v>
      </c>
      <c r="P28" s="18"/>
      <c r="Q28" s="18">
        <f>4970+2485</f>
        <v>7455</v>
      </c>
      <c r="R28" s="18"/>
      <c r="S28" s="18"/>
      <c r="T28" s="18"/>
      <c r="U28" s="18"/>
      <c r="V28" s="18">
        <v>1988</v>
      </c>
      <c r="W28" s="27"/>
      <c r="X28" s="23"/>
    </row>
    <row r="29" spans="1:24" ht="15">
      <c r="A29" s="2" t="s">
        <v>44</v>
      </c>
      <c r="B29" s="3"/>
      <c r="C29" s="3"/>
      <c r="D29" s="3"/>
      <c r="E29" s="3"/>
      <c r="F29" s="3"/>
      <c r="G29" s="3"/>
      <c r="H29" s="3"/>
      <c r="I29" s="3"/>
      <c r="J29" s="4"/>
      <c r="K29" s="25"/>
      <c r="L29" s="19"/>
      <c r="M29" s="18"/>
      <c r="N29" s="18"/>
      <c r="O29" s="18"/>
      <c r="P29" s="18"/>
      <c r="Q29" s="18"/>
      <c r="R29" s="18"/>
      <c r="S29" s="18"/>
      <c r="T29" s="18">
        <v>960</v>
      </c>
      <c r="U29" s="18"/>
      <c r="V29" s="18"/>
      <c r="W29" s="20"/>
      <c r="X29" s="20"/>
    </row>
    <row r="30" spans="1:24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25"/>
      <c r="L30" s="19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  <c r="X30" s="20"/>
    </row>
    <row r="31" spans="1:22" ht="15">
      <c r="A31" s="8" t="s">
        <v>7</v>
      </c>
      <c r="B31" s="9"/>
      <c r="C31" s="9"/>
      <c r="D31" s="9"/>
      <c r="E31" s="9"/>
      <c r="F31" s="9"/>
      <c r="G31" s="9"/>
      <c r="H31" s="9"/>
      <c r="I31" s="9"/>
      <c r="J31" s="10"/>
      <c r="K31" s="25"/>
      <c r="L31" s="19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25" t="s">
        <v>14</v>
      </c>
      <c r="L32" s="19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25">
        <v>800</v>
      </c>
      <c r="L33" s="19">
        <f aca="true" t="shared" si="9" ref="L33:Q33">K33</f>
        <v>800</v>
      </c>
      <c r="M33" s="18">
        <f t="shared" si="9"/>
        <v>800</v>
      </c>
      <c r="N33" s="18">
        <f t="shared" si="9"/>
        <v>800</v>
      </c>
      <c r="O33" s="18">
        <f t="shared" si="9"/>
        <v>800</v>
      </c>
      <c r="P33" s="18">
        <f t="shared" si="9"/>
        <v>800</v>
      </c>
      <c r="Q33" s="18">
        <f t="shared" si="9"/>
        <v>800</v>
      </c>
      <c r="R33" s="18">
        <f>Q33</f>
        <v>800</v>
      </c>
      <c r="S33" s="18">
        <f>R33</f>
        <v>800</v>
      </c>
      <c r="T33" s="18">
        <f>S33</f>
        <v>800</v>
      </c>
      <c r="U33" s="18">
        <v>800</v>
      </c>
      <c r="V33" s="18">
        <f>U33</f>
        <v>800</v>
      </c>
    </row>
    <row r="34" spans="1:22" ht="15">
      <c r="A34" s="2" t="s">
        <v>42</v>
      </c>
      <c r="B34" s="3"/>
      <c r="C34" s="3"/>
      <c r="D34" s="3"/>
      <c r="E34" s="3"/>
      <c r="F34" s="3"/>
      <c r="G34" s="3"/>
      <c r="H34" s="3"/>
      <c r="I34" s="3"/>
      <c r="J34" s="4"/>
      <c r="K34" s="19">
        <f>K11*0.38</f>
        <v>1618.3819999999998</v>
      </c>
      <c r="L34" s="19">
        <f>K34</f>
        <v>1618.3819999999998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25"/>
      <c r="L35" s="19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9"/>
      <c r="L36" s="19"/>
      <c r="M36" s="18"/>
      <c r="N36" s="18">
        <v>550</v>
      </c>
      <c r="O36" s="18"/>
      <c r="P36" s="18"/>
      <c r="Q36" s="18">
        <f>19132+10822</f>
        <v>29954</v>
      </c>
      <c r="R36" s="18"/>
      <c r="S36" s="18"/>
      <c r="T36" s="18"/>
      <c r="U36" s="18"/>
      <c r="V36" s="18"/>
    </row>
    <row r="37" spans="1:22" ht="15">
      <c r="A37" s="8" t="s">
        <v>8</v>
      </c>
      <c r="B37" s="9"/>
      <c r="C37" s="9"/>
      <c r="D37" s="9"/>
      <c r="E37" s="9"/>
      <c r="F37" s="9"/>
      <c r="G37" s="9"/>
      <c r="H37" s="9"/>
      <c r="I37" s="9"/>
      <c r="J37" s="10"/>
      <c r="K37" s="14">
        <f>K16+K17+K18+K19+K20+K21+K22+K23</f>
        <v>53747.96399999999</v>
      </c>
      <c r="L37" s="14">
        <f>L16+L17+L18+L19+L21+L22+L23</f>
        <v>46079.759999999995</v>
      </c>
      <c r="M37" s="14">
        <f>M16+M17+M18+M19+M21+M22+M23</f>
        <v>44516.378</v>
      </c>
      <c r="N37" s="14">
        <v>47781</v>
      </c>
      <c r="O37" s="14">
        <f>O16+O17+O18+O19+O20+O21+O23</f>
        <v>49282.89599999999</v>
      </c>
      <c r="P37" s="14">
        <f>P16+P17+P18+P19+P20+P21+P23</f>
        <v>37597.034999999996</v>
      </c>
      <c r="Q37" s="14">
        <f>Q16+Q17+Q18+Q19+Q20+Q21+Q23</f>
        <v>81325.035</v>
      </c>
      <c r="R37" s="14">
        <f>R16+R17+R18+R19+R20+R21+R23</f>
        <v>43378.034999999996</v>
      </c>
      <c r="S37" s="14">
        <f>S16+S17+S18+S19+S21+S23</f>
        <v>39300.034999999996</v>
      </c>
      <c r="T37" s="14">
        <f>T16+T17+T18+T19+T21+T23</f>
        <v>41527.034999999996</v>
      </c>
      <c r="U37" s="14">
        <f>U16+U17+U18+U19+U21+U23</f>
        <v>35346.329</v>
      </c>
      <c r="V37" s="14">
        <f>V16+V17+V18+V19+V21+V23</f>
        <v>63450.68</v>
      </c>
    </row>
    <row r="39" spans="10:23" ht="12.75">
      <c r="J39" s="20"/>
      <c r="K39" s="20"/>
      <c r="L39" s="20"/>
      <c r="M39" s="20"/>
      <c r="N39" s="20"/>
      <c r="O39" s="20"/>
      <c r="P39" s="20"/>
      <c r="Q39" s="20"/>
      <c r="R39" s="20"/>
      <c r="T39" s="30"/>
      <c r="U39" s="20"/>
      <c r="V39" s="26">
        <f>V10+V14-V37</f>
        <v>-3104.8089999999793</v>
      </c>
      <c r="W39" s="20"/>
    </row>
    <row r="40" spans="10:23" ht="12.75"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0:23" ht="12.75">
      <c r="J41" s="20"/>
      <c r="K41" s="28"/>
      <c r="L41" s="29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0"/>
    </row>
    <row r="42" spans="10:23" ht="12.75">
      <c r="J42" s="20"/>
      <c r="K42" s="28"/>
      <c r="L42" s="29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0"/>
    </row>
    <row r="43" spans="10:23" ht="12.75">
      <c r="J43" s="20"/>
      <c r="K43" s="29"/>
      <c r="L43" s="29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0"/>
    </row>
    <row r="44" spans="10:23" ht="12.75">
      <c r="J44" s="20"/>
      <c r="K44" s="28"/>
      <c r="L44" s="29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0"/>
    </row>
    <row r="45" spans="10:23" ht="12.75">
      <c r="J45" s="20"/>
      <c r="K45" s="28"/>
      <c r="L45" s="29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0"/>
    </row>
    <row r="46" spans="10:23" ht="12.75"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2018-12-13T10:14:10Z</cp:lastPrinted>
  <dcterms:created xsi:type="dcterms:W3CDTF">2012-04-11T04:13:08Z</dcterms:created>
  <dcterms:modified xsi:type="dcterms:W3CDTF">2020-01-14T12:23:25Z</dcterms:modified>
  <cp:category/>
  <cp:version/>
  <cp:contentType/>
  <cp:contentStatus/>
</cp:coreProperties>
</file>