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<sst xmlns="http://schemas.openxmlformats.org/spreadsheetml/2006/main" count="92" uniqueCount="44">
  <si>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</si>
  <si>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</si>
  <si>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</si>
  <si>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</si>
  <si>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</si>
  <si>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</si>
  <si>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</si>
  <si>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</si>
  <si>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</si>
  <si>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</si>
  <si>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</si>
  <si>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</si>
  <si>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</si>
  <si>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</si>
  <si>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</si>
  <si>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ноябрь</t>
  </si>
  <si>
    <t>декабрь</t>
  </si>
  <si>
    <t xml:space="preserve"> </t>
  </si>
  <si>
    <t>июнь</t>
  </si>
  <si>
    <t>май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</si>
  <si>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</si>
  <si>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</si>
  <si>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</si>
  <si>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t>апрель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</si>
  <si>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</si>
  <si>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</si>
  <si>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</si>
  <si>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</si>
  <si>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</si>
  <si>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</si>
  <si>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</si>
  <si>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</si>
  <si>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</si>
  <si>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</si>
  <si>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</si>
  <si>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</si>
  <si>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</si>
  <si>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 xml:space="preserve">м. Отдано по чекам </t>
  </si>
  <si>
    <t xml:space="preserve">коммунальным услугам жилого дома № 25 ул. 50 лет ВЛКСМ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</si>
  <si>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</si>
  <si>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</si>
  <si>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2019 год</t>
  </si>
  <si>
    <t>л. Ремонт крыши(снег козырьки)</t>
  </si>
  <si>
    <t>к. Прочие работы  (реестр)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</si>
</sst>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" fontId="0" fillId="0" borderId="13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Alignment="1">
      <alignment horizontal="left"/>
    </xf>
    <xf numFmtId="2" fontId="3" fillId="0" borderId="13" xfId="0" applyNumberFormat="1" applyFont="1" applyBorder="1" applyAlignment="1">
      <alignment/>
    </xf>
    <xf numFmtId="1" fontId="3" fillId="0" borderId="17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tabSelected="1" zoomScale="98" zoomScaleNormal="98" zoomScalePageLayoutView="0" workbookViewId="0" topLeftCell="I39">
      <selection activeCell="U52" sqref="U52:U58"/>
    </sheetView>
  </sheetViews>
  <sheetFormatPr defaultColWidth="9.00390625" defaultRowHeight="12.75"/>
  <cols>
    <col min="3" max="9" width="9.125" style="0" customWidth="1"/>
    <col min="10" max="10" width="8.00390625" style="0" customWidth="1"/>
    <col min="17" max="18" width="9.125" style="0" customWidth="1"/>
    <col min="22" max="22" width="7.875" style="0" customWidth="1"/>
    <col min="33" max="33" width="18.12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38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5" ht="12.75">
      <c r="AH5" s="15" t="s">
        <v>17</v>
      </c>
    </row>
    <row r="6" ht="12.75">
      <c r="AH6" s="17" t="s">
        <v>17</v>
      </c>
    </row>
    <row r="7" ht="12.75">
      <c r="E7" s="16" t="s">
        <v>41</v>
      </c>
    </row>
    <row r="8" ht="12.75">
      <c r="AH8" s="15"/>
    </row>
    <row r="10" spans="11:22" ht="12.75">
      <c r="K10" t="s">
        <v>26</v>
      </c>
      <c r="L10" t="s">
        <v>27</v>
      </c>
      <c r="M10" t="s">
        <v>28</v>
      </c>
      <c r="N10" t="s">
        <v>23</v>
      </c>
      <c r="O10" t="s">
        <v>19</v>
      </c>
      <c r="P10" t="s">
        <v>18</v>
      </c>
      <c r="Q10" t="s">
        <v>11</v>
      </c>
      <c r="R10" t="s">
        <v>12</v>
      </c>
      <c r="S10" t="s">
        <v>13</v>
      </c>
      <c r="T10" t="s">
        <v>29</v>
      </c>
      <c r="U10" t="s">
        <v>15</v>
      </c>
      <c r="V10" t="s">
        <v>16</v>
      </c>
    </row>
    <row r="11" spans="1:22" ht="15">
      <c r="A11" s="2" t="s">
        <v>31</v>
      </c>
      <c r="B11" s="3"/>
      <c r="C11" s="3"/>
      <c r="D11" s="3"/>
      <c r="E11" s="3"/>
      <c r="F11" s="3"/>
      <c r="G11" s="3"/>
      <c r="H11" s="3"/>
      <c r="I11" s="3"/>
      <c r="J11" s="4"/>
      <c r="K11" s="12"/>
      <c r="L11" s="5"/>
      <c r="M11" s="12"/>
      <c r="N11" s="12"/>
      <c r="O11" s="12"/>
      <c r="P11" s="12"/>
      <c r="Q11" s="12"/>
      <c r="R11" s="12"/>
      <c r="S11" s="12"/>
      <c r="T11" s="14"/>
      <c r="U11" s="14"/>
      <c r="V11" s="14"/>
    </row>
    <row r="12" spans="1:22" ht="15">
      <c r="A12" s="2" t="s">
        <v>32</v>
      </c>
      <c r="B12" s="3"/>
      <c r="C12" s="3"/>
      <c r="D12" s="3"/>
      <c r="E12" s="3"/>
      <c r="F12" s="3"/>
      <c r="G12" s="3"/>
      <c r="H12" s="3"/>
      <c r="I12" s="3"/>
      <c r="J12" s="4"/>
      <c r="K12" s="14">
        <v>16305</v>
      </c>
      <c r="L12" s="14">
        <f aca="true" t="shared" si="0" ref="L12:Q12">K12+K16-K38</f>
        <v>13575.827000000001</v>
      </c>
      <c r="M12" s="14">
        <f t="shared" si="0"/>
        <v>14271.654000000002</v>
      </c>
      <c r="N12" s="14">
        <f t="shared" si="0"/>
        <v>15680.865000000003</v>
      </c>
      <c r="O12" s="14">
        <f t="shared" si="0"/>
        <v>17280.07600000001</v>
      </c>
      <c r="P12" s="14">
        <f t="shared" si="0"/>
        <v>18741.26200000001</v>
      </c>
      <c r="Q12" s="14">
        <f t="shared" si="0"/>
        <v>20202.44800000001</v>
      </c>
      <c r="R12" s="14">
        <f>Q12+Q16-Q38</f>
        <v>21663.437000000013</v>
      </c>
      <c r="S12" s="14">
        <f>R12+R16-R38</f>
        <v>23124.426000000014</v>
      </c>
      <c r="T12" s="14">
        <f>S12+S16-S38</f>
        <v>25200.415000000015</v>
      </c>
      <c r="U12" s="14">
        <f>T12+T16-T38</f>
        <v>23033.404000000017</v>
      </c>
      <c r="V12" s="14">
        <f>U12+U16-U38</f>
        <v>24896.39400000002</v>
      </c>
    </row>
    <row r="13" spans="1:22" ht="15">
      <c r="A13" s="2" t="s">
        <v>0</v>
      </c>
      <c r="B13" s="3"/>
      <c r="C13" s="3"/>
      <c r="D13" s="3"/>
      <c r="E13" s="3"/>
      <c r="F13" s="3"/>
      <c r="G13" s="3"/>
      <c r="H13" s="3"/>
      <c r="I13" s="3"/>
      <c r="J13" s="4"/>
      <c r="K13" s="12">
        <v>1254.7</v>
      </c>
      <c r="L13" s="12">
        <f aca="true" t="shared" si="1" ref="L13:O14">K13</f>
        <v>1254.7</v>
      </c>
      <c r="M13" s="12">
        <f t="shared" si="1"/>
        <v>1254.7</v>
      </c>
      <c r="N13" s="12">
        <f t="shared" si="1"/>
        <v>1254.7</v>
      </c>
      <c r="O13" s="12">
        <f t="shared" si="1"/>
        <v>1254.7</v>
      </c>
      <c r="P13" s="12">
        <f aca="true" t="shared" si="2" ref="P13:Q16">O13</f>
        <v>1254.7</v>
      </c>
      <c r="Q13" s="12">
        <f t="shared" si="2"/>
        <v>1254.7</v>
      </c>
      <c r="R13" s="12">
        <f aca="true" t="shared" si="3" ref="R13:S16">Q13</f>
        <v>1254.7</v>
      </c>
      <c r="S13" s="12">
        <f t="shared" si="3"/>
        <v>1254.7</v>
      </c>
      <c r="T13" s="12">
        <f aca="true" t="shared" si="4" ref="T13:U16">S13</f>
        <v>1254.7</v>
      </c>
      <c r="U13" s="12">
        <f t="shared" si="4"/>
        <v>1254.7</v>
      </c>
      <c r="V13" s="12">
        <f>U13</f>
        <v>1254.7</v>
      </c>
    </row>
    <row r="14" spans="1:22" ht="15">
      <c r="A14" s="2" t="s">
        <v>1</v>
      </c>
      <c r="B14" s="3"/>
      <c r="C14" s="3"/>
      <c r="D14" s="3"/>
      <c r="E14" s="3"/>
      <c r="F14" s="3"/>
      <c r="G14" s="3"/>
      <c r="H14" s="3"/>
      <c r="I14" s="3"/>
      <c r="J14" s="4"/>
      <c r="K14" s="13">
        <v>27</v>
      </c>
      <c r="L14" s="13">
        <f t="shared" si="1"/>
        <v>27</v>
      </c>
      <c r="M14" s="13">
        <f t="shared" si="1"/>
        <v>27</v>
      </c>
      <c r="N14" s="13">
        <f t="shared" si="1"/>
        <v>27</v>
      </c>
      <c r="O14" s="13">
        <f t="shared" si="1"/>
        <v>27</v>
      </c>
      <c r="P14" s="13">
        <f t="shared" si="2"/>
        <v>27</v>
      </c>
      <c r="Q14" s="13">
        <f t="shared" si="2"/>
        <v>27</v>
      </c>
      <c r="R14" s="13">
        <f t="shared" si="3"/>
        <v>27</v>
      </c>
      <c r="S14" s="13">
        <f t="shared" si="3"/>
        <v>27</v>
      </c>
      <c r="T14" s="13">
        <f t="shared" si="4"/>
        <v>27</v>
      </c>
      <c r="U14" s="13">
        <f t="shared" si="4"/>
        <v>27</v>
      </c>
      <c r="V14" s="13">
        <f>U14</f>
        <v>27</v>
      </c>
    </row>
    <row r="15" spans="1:22" ht="15">
      <c r="A15" s="2" t="s">
        <v>20</v>
      </c>
      <c r="B15" s="3"/>
      <c r="C15" s="3"/>
      <c r="D15" s="3"/>
      <c r="E15" s="3"/>
      <c r="F15" s="3"/>
      <c r="G15" s="3"/>
      <c r="H15" s="3"/>
      <c r="I15" s="3"/>
      <c r="J15" s="4"/>
      <c r="K15" s="13">
        <v>9.36</v>
      </c>
      <c r="L15" s="13">
        <v>9.36</v>
      </c>
      <c r="M15" s="13">
        <v>9.36</v>
      </c>
      <c r="N15" s="13">
        <v>9.36</v>
      </c>
      <c r="O15" s="13">
        <v>10</v>
      </c>
      <c r="P15" s="13">
        <f t="shared" si="2"/>
        <v>10</v>
      </c>
      <c r="Q15" s="13">
        <f t="shared" si="2"/>
        <v>10</v>
      </c>
      <c r="R15" s="13">
        <f t="shared" si="3"/>
        <v>10</v>
      </c>
      <c r="S15" s="13">
        <f t="shared" si="3"/>
        <v>10</v>
      </c>
      <c r="T15" s="13">
        <f t="shared" si="4"/>
        <v>10</v>
      </c>
      <c r="U15" s="21">
        <v>8.46</v>
      </c>
      <c r="V15" s="21">
        <f>U15</f>
        <v>8.46</v>
      </c>
    </row>
    <row r="16" spans="1:22" ht="15">
      <c r="A16" s="2" t="s">
        <v>33</v>
      </c>
      <c r="B16" s="3"/>
      <c r="C16" s="3"/>
      <c r="D16" s="3"/>
      <c r="E16" s="3"/>
      <c r="F16" s="3"/>
      <c r="G16" s="3"/>
      <c r="H16" s="3"/>
      <c r="I16" s="3"/>
      <c r="J16" s="4"/>
      <c r="K16" s="14">
        <v>11744</v>
      </c>
      <c r="L16" s="14">
        <v>11744</v>
      </c>
      <c r="M16" s="14">
        <v>11744</v>
      </c>
      <c r="N16" s="14">
        <v>11744</v>
      </c>
      <c r="O16" s="14">
        <f>N13*O15</f>
        <v>12547</v>
      </c>
      <c r="P16" s="14">
        <f t="shared" si="2"/>
        <v>12547</v>
      </c>
      <c r="Q16" s="14">
        <f t="shared" si="2"/>
        <v>12547</v>
      </c>
      <c r="R16" s="14">
        <f t="shared" si="3"/>
        <v>12547</v>
      </c>
      <c r="S16" s="14">
        <f t="shared" si="3"/>
        <v>12547</v>
      </c>
      <c r="T16" s="14">
        <f t="shared" si="4"/>
        <v>12547</v>
      </c>
      <c r="U16" s="14">
        <f>U13*U15</f>
        <v>10614.762</v>
      </c>
      <c r="V16" s="14">
        <f>U16</f>
        <v>10614.762</v>
      </c>
    </row>
    <row r="17" spans="1:22" ht="15.75">
      <c r="A17" s="2"/>
      <c r="B17" s="7" t="s">
        <v>2</v>
      </c>
      <c r="C17" s="7"/>
      <c r="D17" s="3"/>
      <c r="E17" s="3"/>
      <c r="F17" s="3"/>
      <c r="G17" s="3"/>
      <c r="H17" s="3"/>
      <c r="I17" s="3"/>
      <c r="J17" s="4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5.75">
      <c r="A18" s="8" t="s">
        <v>25</v>
      </c>
      <c r="B18" s="3"/>
      <c r="C18" s="3"/>
      <c r="D18" s="3"/>
      <c r="E18" s="3"/>
      <c r="F18" s="3"/>
      <c r="G18" s="3"/>
      <c r="H18" s="3"/>
      <c r="I18" s="3"/>
      <c r="J18" s="4"/>
      <c r="K18" s="14">
        <f>K13*4.13</f>
        <v>5181.911</v>
      </c>
      <c r="L18" s="14">
        <f aca="true" t="shared" si="5" ref="L18:M21">K18</f>
        <v>5181.911</v>
      </c>
      <c r="M18" s="14">
        <f t="shared" si="5"/>
        <v>5181.911</v>
      </c>
      <c r="N18" s="14">
        <f aca="true" t="shared" si="6" ref="N18:S18">M18</f>
        <v>5181.911</v>
      </c>
      <c r="O18" s="14">
        <f>O13*4.34</f>
        <v>5445.398</v>
      </c>
      <c r="P18" s="14">
        <f t="shared" si="6"/>
        <v>5445.398</v>
      </c>
      <c r="Q18" s="14">
        <f t="shared" si="6"/>
        <v>5445.398</v>
      </c>
      <c r="R18" s="14">
        <f t="shared" si="6"/>
        <v>5445.398</v>
      </c>
      <c r="S18" s="14">
        <f t="shared" si="6"/>
        <v>5445.398</v>
      </c>
      <c r="T18" s="14">
        <f aca="true" t="shared" si="7" ref="T18:T23">S18</f>
        <v>5445.398</v>
      </c>
      <c r="U18" s="14">
        <f>U13*4.44</f>
        <v>5570.868</v>
      </c>
      <c r="V18" s="14">
        <f aca="true" t="shared" si="8" ref="V18:V24">U18</f>
        <v>5570.868</v>
      </c>
    </row>
    <row r="19" spans="1:22" ht="15.75">
      <c r="A19" s="8" t="s">
        <v>14</v>
      </c>
      <c r="B19" s="3"/>
      <c r="C19" s="3"/>
      <c r="D19" s="3"/>
      <c r="E19" s="3"/>
      <c r="F19" s="3"/>
      <c r="G19" s="3"/>
      <c r="H19" s="3"/>
      <c r="I19" s="3"/>
      <c r="J19" s="4"/>
      <c r="K19" s="14">
        <f>O19</f>
        <v>878.29</v>
      </c>
      <c r="L19" s="14">
        <f t="shared" si="5"/>
        <v>878.29</v>
      </c>
      <c r="M19" s="14">
        <f t="shared" si="5"/>
        <v>878.29</v>
      </c>
      <c r="N19" s="14">
        <f>M19</f>
        <v>878.29</v>
      </c>
      <c r="O19" s="14">
        <f>O13*0.7</f>
        <v>878.29</v>
      </c>
      <c r="P19" s="14">
        <f aca="true" t="shared" si="9" ref="P19:Q23">O19</f>
        <v>878.29</v>
      </c>
      <c r="Q19" s="14">
        <f t="shared" si="9"/>
        <v>878.29</v>
      </c>
      <c r="R19" s="14">
        <f aca="true" t="shared" si="10" ref="R19:S22">Q19</f>
        <v>878.29</v>
      </c>
      <c r="S19" s="14">
        <f t="shared" si="10"/>
        <v>878.29</v>
      </c>
      <c r="T19" s="14">
        <f t="shared" si="7"/>
        <v>878.29</v>
      </c>
      <c r="U19" s="14">
        <f>U13*0.72</f>
        <v>903.384</v>
      </c>
      <c r="V19" s="14">
        <f t="shared" si="8"/>
        <v>903.384</v>
      </c>
    </row>
    <row r="20" spans="1:22" ht="15.75">
      <c r="A20" s="8" t="s">
        <v>21</v>
      </c>
      <c r="B20" s="3"/>
      <c r="C20" s="3"/>
      <c r="D20" s="3"/>
      <c r="E20" s="3"/>
      <c r="F20" s="3"/>
      <c r="G20" s="3"/>
      <c r="H20" s="3"/>
      <c r="I20" s="3"/>
      <c r="J20" s="4"/>
      <c r="K20" s="14">
        <f>K13*1.89</f>
        <v>2371.383</v>
      </c>
      <c r="L20" s="14">
        <f t="shared" si="5"/>
        <v>2371.383</v>
      </c>
      <c r="M20" s="14">
        <f t="shared" si="5"/>
        <v>2371.383</v>
      </c>
      <c r="N20" s="14">
        <f>M20</f>
        <v>2371.383</v>
      </c>
      <c r="O20" s="14">
        <f>N20</f>
        <v>2371.383</v>
      </c>
      <c r="P20" s="14">
        <f t="shared" si="9"/>
        <v>2371.383</v>
      </c>
      <c r="Q20" s="14">
        <f t="shared" si="9"/>
        <v>2371.383</v>
      </c>
      <c r="R20" s="14">
        <f t="shared" si="10"/>
        <v>2371.383</v>
      </c>
      <c r="S20" s="14">
        <f t="shared" si="10"/>
        <v>2371.383</v>
      </c>
      <c r="T20" s="14">
        <f t="shared" si="7"/>
        <v>2371.383</v>
      </c>
      <c r="U20" s="14">
        <f>U13*0.35</f>
        <v>439.145</v>
      </c>
      <c r="V20" s="14">
        <f t="shared" si="8"/>
        <v>439.145</v>
      </c>
    </row>
    <row r="21" spans="1:22" ht="15.75">
      <c r="A21" s="8" t="s">
        <v>22</v>
      </c>
      <c r="B21" s="3"/>
      <c r="C21" s="3"/>
      <c r="D21" s="3"/>
      <c r="E21" s="3"/>
      <c r="F21" s="3"/>
      <c r="G21" s="3"/>
      <c r="H21" s="3"/>
      <c r="I21" s="3"/>
      <c r="J21" s="4"/>
      <c r="K21" s="14">
        <v>1255</v>
      </c>
      <c r="L21" s="14">
        <f t="shared" si="5"/>
        <v>1255</v>
      </c>
      <c r="M21" s="14">
        <f t="shared" si="5"/>
        <v>1255</v>
      </c>
      <c r="N21" s="14">
        <f>M21</f>
        <v>1255</v>
      </c>
      <c r="O21" s="14">
        <f>N21</f>
        <v>1255</v>
      </c>
      <c r="P21" s="14">
        <f t="shared" si="9"/>
        <v>1255</v>
      </c>
      <c r="Q21" s="14">
        <f t="shared" si="9"/>
        <v>1255</v>
      </c>
      <c r="R21" s="14">
        <f t="shared" si="10"/>
        <v>1255</v>
      </c>
      <c r="S21" s="14">
        <f t="shared" si="10"/>
        <v>1255</v>
      </c>
      <c r="T21" s="14">
        <f t="shared" si="7"/>
        <v>1255</v>
      </c>
      <c r="U21" s="14">
        <f>U13*1.05</f>
        <v>1317.4350000000002</v>
      </c>
      <c r="V21" s="14">
        <f t="shared" si="8"/>
        <v>1317.4350000000002</v>
      </c>
    </row>
    <row r="22" spans="1:22" ht="15.75">
      <c r="A22" s="8" t="s">
        <v>24</v>
      </c>
      <c r="B22" s="3"/>
      <c r="C22" s="3"/>
      <c r="D22" s="3"/>
      <c r="E22" s="3"/>
      <c r="F22" s="3"/>
      <c r="G22" s="3"/>
      <c r="H22" s="3"/>
      <c r="I22" s="3"/>
      <c r="J22" s="4"/>
      <c r="K22" s="14">
        <f>K13*0.34</f>
        <v>426.59800000000007</v>
      </c>
      <c r="L22" s="14">
        <f>K22</f>
        <v>426.59800000000007</v>
      </c>
      <c r="M22" s="14" t="s">
        <v>17</v>
      </c>
      <c r="N22" s="14" t="s">
        <v>17</v>
      </c>
      <c r="O22" s="14">
        <f>O13*0.49</f>
        <v>614.803</v>
      </c>
      <c r="P22" s="14">
        <v>615</v>
      </c>
      <c r="Q22" s="14">
        <f>P22</f>
        <v>615</v>
      </c>
      <c r="R22" s="14">
        <f t="shared" si="10"/>
        <v>615</v>
      </c>
      <c r="S22" s="14" t="s">
        <v>17</v>
      </c>
      <c r="T22" s="14" t="str">
        <f t="shared" si="7"/>
        <v> </v>
      </c>
      <c r="U22" s="14" t="str">
        <f>T22</f>
        <v> </v>
      </c>
      <c r="V22" s="14" t="str">
        <f t="shared" si="8"/>
        <v> </v>
      </c>
    </row>
    <row r="23" spans="1:22" ht="15.75">
      <c r="A23" s="8" t="s">
        <v>39</v>
      </c>
      <c r="B23" s="3"/>
      <c r="C23" s="3"/>
      <c r="D23" s="3"/>
      <c r="E23" s="3"/>
      <c r="F23" s="3"/>
      <c r="G23" s="3"/>
      <c r="H23" s="3"/>
      <c r="I23" s="3"/>
      <c r="J23" s="4"/>
      <c r="K23" s="14">
        <f>K13*0.15</f>
        <v>188.205</v>
      </c>
      <c r="L23" s="14">
        <f>L13*0.15</f>
        <v>188.205</v>
      </c>
      <c r="M23" s="14">
        <f>M13*0.15</f>
        <v>188.205</v>
      </c>
      <c r="N23" s="14">
        <f>N13*0.15</f>
        <v>188.205</v>
      </c>
      <c r="O23" s="14">
        <f>O13*0.2</f>
        <v>250.94000000000003</v>
      </c>
      <c r="P23" s="14">
        <f t="shared" si="9"/>
        <v>250.94000000000003</v>
      </c>
      <c r="Q23" s="14">
        <f t="shared" si="9"/>
        <v>250.94000000000003</v>
      </c>
      <c r="R23" s="14">
        <f>Q23</f>
        <v>250.94000000000003</v>
      </c>
      <c r="S23" s="14">
        <f>R23</f>
        <v>250.94000000000003</v>
      </c>
      <c r="T23" s="14">
        <f t="shared" si="7"/>
        <v>250.94000000000003</v>
      </c>
      <c r="U23" s="14">
        <f>T23</f>
        <v>250.94000000000003</v>
      </c>
      <c r="V23" s="14">
        <f t="shared" si="8"/>
        <v>250.94000000000003</v>
      </c>
    </row>
    <row r="24" spans="1:24" ht="15.75">
      <c r="A24" s="8" t="s">
        <v>40</v>
      </c>
      <c r="B24" s="7"/>
      <c r="C24" s="7"/>
      <c r="D24" s="7"/>
      <c r="E24" s="7"/>
      <c r="F24" s="7"/>
      <c r="G24" s="7"/>
      <c r="H24" s="7"/>
      <c r="I24" s="3"/>
      <c r="J24" s="4"/>
      <c r="K24" s="14">
        <f>K28+K34+K35</f>
        <v>4171.786</v>
      </c>
      <c r="L24" s="14">
        <f>L34+L35</f>
        <v>746.7860000000001</v>
      </c>
      <c r="M24" s="14">
        <f>M34+M37</f>
        <v>460</v>
      </c>
      <c r="N24" s="14">
        <f>N34</f>
        <v>270</v>
      </c>
      <c r="O24" s="14">
        <f>O34</f>
        <v>270</v>
      </c>
      <c r="P24" s="14">
        <f>P34</f>
        <v>270</v>
      </c>
      <c r="Q24" s="14">
        <f>Q34</f>
        <v>270</v>
      </c>
      <c r="R24" s="14">
        <f>R34</f>
        <v>270</v>
      </c>
      <c r="S24" s="14">
        <v>270</v>
      </c>
      <c r="T24" s="14">
        <f>T26+T34</f>
        <v>4513</v>
      </c>
      <c r="U24" s="14">
        <f>U34</f>
        <v>270</v>
      </c>
      <c r="V24" s="14">
        <f t="shared" si="8"/>
        <v>270</v>
      </c>
      <c r="X24">
        <f>T20/T13</f>
        <v>1.8899999999999997</v>
      </c>
    </row>
    <row r="25" spans="1:22" ht="15">
      <c r="A25" s="2" t="s">
        <v>3</v>
      </c>
      <c r="B25" s="3"/>
      <c r="C25" s="3"/>
      <c r="D25" s="3"/>
      <c r="E25" s="3"/>
      <c r="F25" s="3"/>
      <c r="G25" s="3"/>
      <c r="H25" s="3"/>
      <c r="I25" s="3"/>
      <c r="J25" s="4"/>
      <c r="K25" s="19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15">
      <c r="A26" s="2" t="s">
        <v>4</v>
      </c>
      <c r="B26" s="3"/>
      <c r="C26" s="3"/>
      <c r="D26" s="3"/>
      <c r="E26" s="3"/>
      <c r="F26" s="3"/>
      <c r="G26" s="3"/>
      <c r="H26" s="3"/>
      <c r="I26" s="3"/>
      <c r="J26" s="4"/>
      <c r="K26" s="19"/>
      <c r="L26" s="6"/>
      <c r="M26" s="6"/>
      <c r="N26" s="6"/>
      <c r="O26" s="6"/>
      <c r="P26" s="6"/>
      <c r="Q26" s="6"/>
      <c r="R26" s="6"/>
      <c r="S26" s="6"/>
      <c r="T26" s="6">
        <v>4243</v>
      </c>
      <c r="U26" s="6"/>
      <c r="V26" s="6"/>
    </row>
    <row r="27" spans="1:22" ht="15">
      <c r="A27" s="2" t="s">
        <v>5</v>
      </c>
      <c r="B27" s="3"/>
      <c r="C27" s="3"/>
      <c r="D27" s="3"/>
      <c r="E27" s="3"/>
      <c r="F27" s="3"/>
      <c r="G27" s="3"/>
      <c r="H27" s="3"/>
      <c r="I27" s="3"/>
      <c r="J27" s="4"/>
      <c r="K27" s="18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15">
      <c r="A28" s="2" t="s">
        <v>34</v>
      </c>
      <c r="B28" s="3"/>
      <c r="C28" s="3"/>
      <c r="D28" s="3"/>
      <c r="E28" s="3"/>
      <c r="F28" s="3"/>
      <c r="G28" s="3"/>
      <c r="H28" s="3"/>
      <c r="I28" s="3"/>
      <c r="J28" s="4"/>
      <c r="K28" s="19">
        <v>3425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15">
      <c r="A29" s="9" t="s">
        <v>6</v>
      </c>
      <c r="B29" s="10"/>
      <c r="C29" s="10"/>
      <c r="D29" s="10"/>
      <c r="E29" s="10"/>
      <c r="F29" s="10"/>
      <c r="G29" s="10"/>
      <c r="H29" s="10"/>
      <c r="I29" s="10"/>
      <c r="J29" s="11"/>
      <c r="K29" s="19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15">
      <c r="A30" s="2" t="s">
        <v>7</v>
      </c>
      <c r="B30" s="3"/>
      <c r="C30" s="3"/>
      <c r="D30" s="3"/>
      <c r="E30" s="3"/>
      <c r="F30" s="3"/>
      <c r="G30" s="3"/>
      <c r="H30" s="3"/>
      <c r="I30" s="3"/>
      <c r="J30" s="4"/>
      <c r="K30" s="19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15">
      <c r="A31" s="2" t="s">
        <v>30</v>
      </c>
      <c r="B31" s="3"/>
      <c r="C31" s="3"/>
      <c r="D31" s="3"/>
      <c r="E31" s="3"/>
      <c r="F31" s="3"/>
      <c r="G31" s="3"/>
      <c r="H31" s="3"/>
      <c r="I31" s="3"/>
      <c r="J31" s="4"/>
      <c r="K31" s="19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15">
      <c r="A32" s="9" t="s">
        <v>8</v>
      </c>
      <c r="B32" s="10"/>
      <c r="C32" s="10"/>
      <c r="D32" s="10"/>
      <c r="E32" s="10"/>
      <c r="F32" s="10"/>
      <c r="G32" s="10"/>
      <c r="H32" s="10"/>
      <c r="I32" s="10"/>
      <c r="J32" s="11"/>
      <c r="K32" s="19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15">
      <c r="A33" s="2" t="s">
        <v>35</v>
      </c>
      <c r="B33" s="3"/>
      <c r="C33" s="3"/>
      <c r="D33" s="3"/>
      <c r="E33" s="3"/>
      <c r="F33" s="3"/>
      <c r="G33" s="3"/>
      <c r="H33" s="3"/>
      <c r="I33" s="3"/>
      <c r="J33" s="4"/>
      <c r="K33" s="19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15">
      <c r="A34" s="2" t="s">
        <v>36</v>
      </c>
      <c r="B34" s="3"/>
      <c r="C34" s="3"/>
      <c r="D34" s="3"/>
      <c r="E34" s="3"/>
      <c r="F34" s="3"/>
      <c r="G34" s="3"/>
      <c r="H34" s="3"/>
      <c r="I34" s="3"/>
      <c r="J34" s="4"/>
      <c r="K34" s="19">
        <v>270</v>
      </c>
      <c r="L34" s="6">
        <f aca="true" t="shared" si="11" ref="L34:Q34">K34</f>
        <v>270</v>
      </c>
      <c r="M34" s="6">
        <f t="shared" si="11"/>
        <v>270</v>
      </c>
      <c r="N34" s="6">
        <f t="shared" si="11"/>
        <v>270</v>
      </c>
      <c r="O34" s="6">
        <f t="shared" si="11"/>
        <v>270</v>
      </c>
      <c r="P34" s="6">
        <f t="shared" si="11"/>
        <v>270</v>
      </c>
      <c r="Q34" s="6">
        <f t="shared" si="11"/>
        <v>270</v>
      </c>
      <c r="R34" s="6">
        <f>Q34</f>
        <v>270</v>
      </c>
      <c r="S34" s="6">
        <f>R34</f>
        <v>270</v>
      </c>
      <c r="T34" s="6">
        <f>S34</f>
        <v>270</v>
      </c>
      <c r="U34" s="6">
        <f>T34</f>
        <v>270</v>
      </c>
      <c r="V34" s="6">
        <f>U34</f>
        <v>270</v>
      </c>
    </row>
    <row r="35" spans="1:22" ht="15">
      <c r="A35" s="2" t="s">
        <v>42</v>
      </c>
      <c r="B35" s="3"/>
      <c r="C35" s="3"/>
      <c r="D35" s="3"/>
      <c r="E35" s="3"/>
      <c r="F35" s="3"/>
      <c r="G35" s="3"/>
      <c r="H35" s="3"/>
      <c r="I35" s="3"/>
      <c r="J35" s="4"/>
      <c r="K35" s="18">
        <f>K13*0.38</f>
        <v>476.786</v>
      </c>
      <c r="L35" s="6">
        <f>K35</f>
        <v>476.786</v>
      </c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15">
      <c r="A36" s="2" t="s">
        <v>37</v>
      </c>
      <c r="B36" s="3"/>
      <c r="C36" s="3"/>
      <c r="D36" s="3"/>
      <c r="E36" s="3"/>
      <c r="F36" s="3"/>
      <c r="G36" s="3"/>
      <c r="H36" s="3"/>
      <c r="I36" s="3"/>
      <c r="J36" s="4"/>
      <c r="K36" s="19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15">
      <c r="A37" s="2" t="s">
        <v>43</v>
      </c>
      <c r="B37" s="3"/>
      <c r="C37" s="3"/>
      <c r="D37" s="3"/>
      <c r="E37" s="3"/>
      <c r="F37" s="3"/>
      <c r="G37" s="3"/>
      <c r="H37" s="3"/>
      <c r="I37" s="3"/>
      <c r="J37" s="4"/>
      <c r="K37" s="18"/>
      <c r="L37" s="6"/>
      <c r="M37" s="6">
        <v>190</v>
      </c>
      <c r="N37" s="6"/>
      <c r="O37" s="6"/>
      <c r="P37" s="6"/>
      <c r="Q37" s="6"/>
      <c r="R37" s="6"/>
      <c r="S37" s="6"/>
      <c r="T37" s="6"/>
      <c r="U37" s="6"/>
      <c r="V37" s="6"/>
    </row>
    <row r="38" spans="1:22" ht="15">
      <c r="A38" s="9" t="s">
        <v>9</v>
      </c>
      <c r="B38" s="10"/>
      <c r="C38" s="10"/>
      <c r="D38" s="10"/>
      <c r="E38" s="10"/>
      <c r="F38" s="10"/>
      <c r="G38" s="10"/>
      <c r="H38" s="10"/>
      <c r="I38" s="10"/>
      <c r="J38" s="11"/>
      <c r="K38" s="14">
        <f>K18+K19+K20+K21+K22+K23+K24</f>
        <v>14473.172999999999</v>
      </c>
      <c r="L38" s="14">
        <f>L18+L19+L20+L21+L22+L23+L24</f>
        <v>11048.172999999999</v>
      </c>
      <c r="M38" s="14">
        <f>M18+M19+M20+M21+M23+M24</f>
        <v>10334.788999999999</v>
      </c>
      <c r="N38" s="14">
        <f>N18+N19+N20+N21+N23+N24</f>
        <v>10144.788999999999</v>
      </c>
      <c r="O38" s="14">
        <f>O18+O19+O20+O21+O22+O23+O24</f>
        <v>11085.814</v>
      </c>
      <c r="P38" s="14">
        <f>O38</f>
        <v>11085.814</v>
      </c>
      <c r="Q38" s="14">
        <f>Q18+Q19+Q20+Q21+Q22+Q23+Q24</f>
        <v>11086.011</v>
      </c>
      <c r="R38" s="14">
        <f>Q38</f>
        <v>11086.011</v>
      </c>
      <c r="S38" s="14">
        <f>S18+S19+S20+S21+S23+S24</f>
        <v>10471.011</v>
      </c>
      <c r="T38" s="14">
        <f>T18+T19+T20+T21+T23+T24</f>
        <v>14714.011</v>
      </c>
      <c r="U38" s="14">
        <f>U18+U19+U20+U21+U23+U24</f>
        <v>8751.772</v>
      </c>
      <c r="V38" s="14"/>
    </row>
    <row r="40" spans="21:22" ht="12.75">
      <c r="U40" s="20"/>
      <c r="V40" s="17"/>
    </row>
    <row r="42" spans="16:25" ht="12.75">
      <c r="P42">
        <f>N13*0.64*6</f>
        <v>4818.048000000001</v>
      </c>
      <c r="Y42" s="15">
        <f>V12-V46</f>
        <v>24124.358</v>
      </c>
    </row>
    <row r="44" spans="11:22" ht="12.75">
      <c r="K44" t="s">
        <v>26</v>
      </c>
      <c r="L44" t="s">
        <v>27</v>
      </c>
      <c r="M44" t="s">
        <v>28</v>
      </c>
      <c r="N44" t="s">
        <v>23</v>
      </c>
      <c r="O44" t="s">
        <v>19</v>
      </c>
      <c r="P44" t="s">
        <v>18</v>
      </c>
      <c r="Q44" t="s">
        <v>11</v>
      </c>
      <c r="R44" t="s">
        <v>12</v>
      </c>
      <c r="S44" t="s">
        <v>13</v>
      </c>
      <c r="T44" t="s">
        <v>29</v>
      </c>
      <c r="U44" t="s">
        <v>15</v>
      </c>
      <c r="V44" t="s">
        <v>16</v>
      </c>
    </row>
    <row r="45" spans="1:22" ht="15">
      <c r="A45" s="2" t="s">
        <v>31</v>
      </c>
      <c r="B45" s="3"/>
      <c r="C45" s="3"/>
      <c r="D45" s="3"/>
      <c r="E45" s="3"/>
      <c r="F45" s="3"/>
      <c r="G45" s="3"/>
      <c r="H45" s="3"/>
      <c r="I45" s="3"/>
      <c r="J45" s="4"/>
      <c r="K45" s="12"/>
      <c r="L45" s="5"/>
      <c r="M45" s="12"/>
      <c r="N45" s="12"/>
      <c r="O45" s="12"/>
      <c r="P45" s="12"/>
      <c r="Q45" s="12"/>
      <c r="R45" s="12"/>
      <c r="S45" s="12"/>
      <c r="T45" s="14"/>
      <c r="U45" s="14"/>
      <c r="V45" s="14"/>
    </row>
    <row r="46" spans="1:22" ht="15">
      <c r="A46" s="2" t="s">
        <v>32</v>
      </c>
      <c r="B46" s="3"/>
      <c r="C46" s="3"/>
      <c r="D46" s="3"/>
      <c r="E46" s="3"/>
      <c r="F46" s="3"/>
      <c r="G46" s="3"/>
      <c r="H46" s="3"/>
      <c r="I46" s="3"/>
      <c r="J46" s="4"/>
      <c r="K46" s="14">
        <v>16305</v>
      </c>
      <c r="L46" s="14">
        <f aca="true" t="shared" si="12" ref="L46:U46">K46+K50-K72</f>
        <v>13575.827000000001</v>
      </c>
      <c r="M46" s="14">
        <f t="shared" si="12"/>
        <v>14271.654000000002</v>
      </c>
      <c r="N46" s="14">
        <f t="shared" si="12"/>
        <v>15680.865000000003</v>
      </c>
      <c r="O46" s="14">
        <f t="shared" si="12"/>
        <v>17280.07600000001</v>
      </c>
      <c r="P46" s="14">
        <f t="shared" si="12"/>
        <v>18264.47600000001</v>
      </c>
      <c r="Q46" s="14">
        <f t="shared" si="12"/>
        <v>19248.87600000001</v>
      </c>
      <c r="R46" s="14">
        <f t="shared" si="12"/>
        <v>20233.079000000012</v>
      </c>
      <c r="S46" s="14">
        <f t="shared" si="12"/>
        <v>21217.282000000014</v>
      </c>
      <c r="T46" s="14">
        <f t="shared" si="12"/>
        <v>22816.485000000015</v>
      </c>
      <c r="U46" s="14">
        <f t="shared" si="12"/>
        <v>20172.688000000016</v>
      </c>
      <c r="V46" s="14">
        <f>U46+U50-U72</f>
        <v>772.0360000000182</v>
      </c>
    </row>
    <row r="47" spans="1:22" ht="15">
      <c r="A47" s="2" t="s">
        <v>0</v>
      </c>
      <c r="B47" s="3"/>
      <c r="C47" s="3"/>
      <c r="D47" s="3"/>
      <c r="E47" s="3"/>
      <c r="F47" s="3"/>
      <c r="G47" s="3"/>
      <c r="H47" s="3"/>
      <c r="I47" s="3"/>
      <c r="J47" s="4"/>
      <c r="K47" s="12">
        <v>1254.7</v>
      </c>
      <c r="L47" s="12">
        <f aca="true" t="shared" si="13" ref="L47:V47">K47</f>
        <v>1254.7</v>
      </c>
      <c r="M47" s="12">
        <f t="shared" si="13"/>
        <v>1254.7</v>
      </c>
      <c r="N47" s="12">
        <f t="shared" si="13"/>
        <v>1254.7</v>
      </c>
      <c r="O47" s="12">
        <f t="shared" si="13"/>
        <v>1254.7</v>
      </c>
      <c r="P47" s="12">
        <f t="shared" si="13"/>
        <v>1254.7</v>
      </c>
      <c r="Q47" s="12">
        <f t="shared" si="13"/>
        <v>1254.7</v>
      </c>
      <c r="R47" s="12">
        <f t="shared" si="13"/>
        <v>1254.7</v>
      </c>
      <c r="S47" s="12">
        <f t="shared" si="13"/>
        <v>1254.7</v>
      </c>
      <c r="T47" s="12">
        <f t="shared" si="13"/>
        <v>1254.7</v>
      </c>
      <c r="U47" s="12">
        <f t="shared" si="13"/>
        <v>1254.7</v>
      </c>
      <c r="V47" s="12">
        <f t="shared" si="13"/>
        <v>1254.7</v>
      </c>
    </row>
    <row r="48" spans="1:22" ht="15">
      <c r="A48" s="2" t="s">
        <v>1</v>
      </c>
      <c r="B48" s="3"/>
      <c r="C48" s="3"/>
      <c r="D48" s="3"/>
      <c r="E48" s="3"/>
      <c r="F48" s="3"/>
      <c r="G48" s="3"/>
      <c r="H48" s="3"/>
      <c r="I48" s="3"/>
      <c r="J48" s="4"/>
      <c r="K48" s="13">
        <v>27</v>
      </c>
      <c r="L48" s="13">
        <f aca="true" t="shared" si="14" ref="L48:V48">K48</f>
        <v>27</v>
      </c>
      <c r="M48" s="13">
        <f t="shared" si="14"/>
        <v>27</v>
      </c>
      <c r="N48" s="13">
        <f t="shared" si="14"/>
        <v>27</v>
      </c>
      <c r="O48" s="13">
        <f t="shared" si="14"/>
        <v>27</v>
      </c>
      <c r="P48" s="13">
        <f t="shared" si="14"/>
        <v>27</v>
      </c>
      <c r="Q48" s="13">
        <f t="shared" si="14"/>
        <v>27</v>
      </c>
      <c r="R48" s="13">
        <f t="shared" si="14"/>
        <v>27</v>
      </c>
      <c r="S48" s="13">
        <f t="shared" si="14"/>
        <v>27</v>
      </c>
      <c r="T48" s="13">
        <f t="shared" si="14"/>
        <v>27</v>
      </c>
      <c r="U48" s="13">
        <f t="shared" si="14"/>
        <v>27</v>
      </c>
      <c r="V48" s="13">
        <f t="shared" si="14"/>
        <v>27</v>
      </c>
    </row>
    <row r="49" spans="1:22" ht="15">
      <c r="A49" s="2" t="s">
        <v>20</v>
      </c>
      <c r="B49" s="3"/>
      <c r="C49" s="3"/>
      <c r="D49" s="3"/>
      <c r="E49" s="3"/>
      <c r="F49" s="3"/>
      <c r="G49" s="3"/>
      <c r="H49" s="3"/>
      <c r="I49" s="3"/>
      <c r="J49" s="4"/>
      <c r="K49" s="13">
        <v>9.36</v>
      </c>
      <c r="L49" s="13">
        <v>9.36</v>
      </c>
      <c r="M49" s="13">
        <v>9.36</v>
      </c>
      <c r="N49" s="13">
        <v>9.36</v>
      </c>
      <c r="O49" s="13">
        <v>9.36</v>
      </c>
      <c r="P49" s="13">
        <f aca="true" t="shared" si="15" ref="P49:T50">O49</f>
        <v>9.36</v>
      </c>
      <c r="Q49" s="13">
        <f t="shared" si="15"/>
        <v>9.36</v>
      </c>
      <c r="R49" s="13">
        <f t="shared" si="15"/>
        <v>9.36</v>
      </c>
      <c r="S49" s="13">
        <f t="shared" si="15"/>
        <v>9.36</v>
      </c>
      <c r="T49" s="13">
        <f t="shared" si="15"/>
        <v>9.36</v>
      </c>
      <c r="U49" s="21">
        <v>7.82</v>
      </c>
      <c r="V49" s="21">
        <v>9.98</v>
      </c>
    </row>
    <row r="50" spans="1:22" ht="15">
      <c r="A50" s="2" t="s">
        <v>33</v>
      </c>
      <c r="B50" s="3"/>
      <c r="C50" s="3"/>
      <c r="D50" s="3"/>
      <c r="E50" s="3"/>
      <c r="F50" s="3"/>
      <c r="G50" s="3"/>
      <c r="H50" s="3"/>
      <c r="I50" s="3"/>
      <c r="J50" s="4"/>
      <c r="K50" s="14">
        <v>11744</v>
      </c>
      <c r="L50" s="14">
        <v>11744</v>
      </c>
      <c r="M50" s="14">
        <v>11744</v>
      </c>
      <c r="N50" s="14">
        <v>11744</v>
      </c>
      <c r="O50" s="14">
        <f>N47*O49</f>
        <v>11743.992</v>
      </c>
      <c r="P50" s="14">
        <f t="shared" si="15"/>
        <v>11743.992</v>
      </c>
      <c r="Q50" s="14">
        <f t="shared" si="15"/>
        <v>11743.992</v>
      </c>
      <c r="R50" s="14">
        <f t="shared" si="15"/>
        <v>11743.992</v>
      </c>
      <c r="S50" s="14">
        <f t="shared" si="15"/>
        <v>11743.992</v>
      </c>
      <c r="T50" s="14">
        <f t="shared" si="15"/>
        <v>11743.992</v>
      </c>
      <c r="U50" s="14">
        <f>U47*U49</f>
        <v>9811.754</v>
      </c>
      <c r="V50" s="14">
        <f>V47*V49</f>
        <v>12521.906</v>
      </c>
    </row>
    <row r="51" spans="1:22" ht="15.75">
      <c r="A51" s="2"/>
      <c r="B51" s="7" t="s">
        <v>2</v>
      </c>
      <c r="C51" s="7"/>
      <c r="D51" s="3"/>
      <c r="E51" s="3"/>
      <c r="F51" s="3"/>
      <c r="G51" s="3"/>
      <c r="H51" s="3"/>
      <c r="I51" s="3"/>
      <c r="J51" s="4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ht="15.75">
      <c r="A52" s="8" t="s">
        <v>25</v>
      </c>
      <c r="B52" s="3"/>
      <c r="C52" s="3"/>
      <c r="D52" s="3"/>
      <c r="E52" s="3"/>
      <c r="F52" s="3"/>
      <c r="G52" s="3"/>
      <c r="H52" s="3"/>
      <c r="I52" s="3"/>
      <c r="J52" s="4"/>
      <c r="K52" s="14">
        <f>K47*4.13</f>
        <v>5181.911</v>
      </c>
      <c r="L52" s="14">
        <f aca="true" t="shared" si="16" ref="L52:N55">K52</f>
        <v>5181.911</v>
      </c>
      <c r="M52" s="14">
        <f t="shared" si="16"/>
        <v>5181.911</v>
      </c>
      <c r="N52" s="14">
        <f t="shared" si="16"/>
        <v>5181.911</v>
      </c>
      <c r="O52" s="14">
        <f>N52</f>
        <v>5181.911</v>
      </c>
      <c r="P52" s="14">
        <f aca="true" t="shared" si="17" ref="P52:S55">O52</f>
        <v>5181.911</v>
      </c>
      <c r="Q52" s="14">
        <f t="shared" si="17"/>
        <v>5181.911</v>
      </c>
      <c r="R52" s="14">
        <f t="shared" si="17"/>
        <v>5181.911</v>
      </c>
      <c r="S52" s="14">
        <f t="shared" si="17"/>
        <v>5181.911</v>
      </c>
      <c r="T52" s="14">
        <f aca="true" t="shared" si="18" ref="T52:T57">S52</f>
        <v>5181.911</v>
      </c>
      <c r="U52" s="14">
        <f>T52</f>
        <v>5181.911</v>
      </c>
      <c r="V52" s="14">
        <v>5571</v>
      </c>
    </row>
    <row r="53" spans="1:23" ht="15.75">
      <c r="A53" s="8" t="s">
        <v>14</v>
      </c>
      <c r="B53" s="3"/>
      <c r="C53" s="3"/>
      <c r="D53" s="3"/>
      <c r="E53" s="3"/>
      <c r="F53" s="3"/>
      <c r="G53" s="3"/>
      <c r="H53" s="3"/>
      <c r="I53" s="3"/>
      <c r="J53" s="4"/>
      <c r="K53" s="14">
        <f>O53</f>
        <v>878.29</v>
      </c>
      <c r="L53" s="14">
        <f t="shared" si="16"/>
        <v>878.29</v>
      </c>
      <c r="M53" s="14">
        <f t="shared" si="16"/>
        <v>878.29</v>
      </c>
      <c r="N53" s="14">
        <f t="shared" si="16"/>
        <v>878.29</v>
      </c>
      <c r="O53" s="14">
        <f>O47*0.7</f>
        <v>878.29</v>
      </c>
      <c r="P53" s="14">
        <f t="shared" si="17"/>
        <v>878.29</v>
      </c>
      <c r="Q53" s="14">
        <f t="shared" si="17"/>
        <v>878.29</v>
      </c>
      <c r="R53" s="14">
        <f t="shared" si="17"/>
        <v>878.29</v>
      </c>
      <c r="S53" s="14">
        <f t="shared" si="17"/>
        <v>878.29</v>
      </c>
      <c r="T53" s="14">
        <f t="shared" si="18"/>
        <v>878.29</v>
      </c>
      <c r="U53" s="14">
        <f>T53</f>
        <v>878.29</v>
      </c>
      <c r="V53" s="14">
        <v>903</v>
      </c>
      <c r="W53" s="22"/>
    </row>
    <row r="54" spans="1:22" ht="15.75">
      <c r="A54" s="8" t="s">
        <v>21</v>
      </c>
      <c r="B54" s="3"/>
      <c r="C54" s="3"/>
      <c r="D54" s="3"/>
      <c r="E54" s="3"/>
      <c r="F54" s="3"/>
      <c r="G54" s="3"/>
      <c r="H54" s="3"/>
      <c r="I54" s="3"/>
      <c r="J54" s="4"/>
      <c r="K54" s="14">
        <f>K47*1.89</f>
        <v>2371.383</v>
      </c>
      <c r="L54" s="14">
        <f t="shared" si="16"/>
        <v>2371.383</v>
      </c>
      <c r="M54" s="14">
        <f t="shared" si="16"/>
        <v>2371.383</v>
      </c>
      <c r="N54" s="14">
        <f t="shared" si="16"/>
        <v>2371.383</v>
      </c>
      <c r="O54" s="14">
        <f>N54</f>
        <v>2371.383</v>
      </c>
      <c r="P54" s="14">
        <f t="shared" si="17"/>
        <v>2371.383</v>
      </c>
      <c r="Q54" s="14">
        <f t="shared" si="17"/>
        <v>2371.383</v>
      </c>
      <c r="R54" s="14">
        <f t="shared" si="17"/>
        <v>2371.383</v>
      </c>
      <c r="S54" s="14">
        <f t="shared" si="17"/>
        <v>2371.383</v>
      </c>
      <c r="T54" s="14">
        <f t="shared" si="18"/>
        <v>2371.383</v>
      </c>
      <c r="U54" s="14">
        <v>439</v>
      </c>
      <c r="V54" s="14">
        <f>V47*0.77</f>
        <v>966.119</v>
      </c>
    </row>
    <row r="55" spans="1:22" ht="15.75">
      <c r="A55" s="8" t="s">
        <v>22</v>
      </c>
      <c r="B55" s="3"/>
      <c r="C55" s="3"/>
      <c r="D55" s="3"/>
      <c r="E55" s="3"/>
      <c r="F55" s="3"/>
      <c r="G55" s="3"/>
      <c r="H55" s="3"/>
      <c r="I55" s="3"/>
      <c r="J55" s="4"/>
      <c r="K55" s="14">
        <v>1255</v>
      </c>
      <c r="L55" s="14">
        <f t="shared" si="16"/>
        <v>1255</v>
      </c>
      <c r="M55" s="14">
        <f t="shared" si="16"/>
        <v>1255</v>
      </c>
      <c r="N55" s="14">
        <f t="shared" si="16"/>
        <v>1255</v>
      </c>
      <c r="O55" s="14">
        <f>N55</f>
        <v>1255</v>
      </c>
      <c r="P55" s="14">
        <f t="shared" si="17"/>
        <v>1255</v>
      </c>
      <c r="Q55" s="14">
        <f t="shared" si="17"/>
        <v>1255</v>
      </c>
      <c r="R55" s="14">
        <f t="shared" si="17"/>
        <v>1255</v>
      </c>
      <c r="S55" s="14">
        <f t="shared" si="17"/>
        <v>1255</v>
      </c>
      <c r="T55" s="14">
        <f t="shared" si="18"/>
        <v>1255</v>
      </c>
      <c r="U55" s="14">
        <f>T55</f>
        <v>1255</v>
      </c>
      <c r="V55" s="14">
        <f>U55</f>
        <v>1255</v>
      </c>
    </row>
    <row r="56" spans="1:22" ht="15.75">
      <c r="A56" s="8" t="s">
        <v>24</v>
      </c>
      <c r="B56" s="3"/>
      <c r="C56" s="3"/>
      <c r="D56" s="3"/>
      <c r="E56" s="3"/>
      <c r="F56" s="3"/>
      <c r="G56" s="3"/>
      <c r="H56" s="3"/>
      <c r="I56" s="3"/>
      <c r="J56" s="4"/>
      <c r="K56" s="14">
        <f>K47*0.34</f>
        <v>426.59800000000007</v>
      </c>
      <c r="L56" s="14">
        <f>K56</f>
        <v>426.59800000000007</v>
      </c>
      <c r="M56" s="14" t="s">
        <v>17</v>
      </c>
      <c r="N56" s="14" t="s">
        <v>17</v>
      </c>
      <c r="O56" s="14">
        <f>O47*0.49</f>
        <v>614.803</v>
      </c>
      <c r="P56" s="14">
        <v>615</v>
      </c>
      <c r="Q56" s="14">
        <f>P56</f>
        <v>615</v>
      </c>
      <c r="R56" s="14">
        <f>Q56</f>
        <v>615</v>
      </c>
      <c r="S56" s="14" t="s">
        <v>17</v>
      </c>
      <c r="T56" s="14" t="str">
        <f t="shared" si="18"/>
        <v> </v>
      </c>
      <c r="U56" s="14" t="str">
        <f>T56</f>
        <v> </v>
      </c>
      <c r="V56" s="14" t="str">
        <f>U56</f>
        <v> </v>
      </c>
    </row>
    <row r="57" spans="1:22" ht="15.75">
      <c r="A57" s="8" t="s">
        <v>39</v>
      </c>
      <c r="B57" s="3"/>
      <c r="C57" s="3"/>
      <c r="D57" s="3"/>
      <c r="E57" s="3"/>
      <c r="F57" s="3"/>
      <c r="G57" s="3"/>
      <c r="H57" s="3"/>
      <c r="I57" s="3"/>
      <c r="J57" s="4"/>
      <c r="K57" s="14">
        <f>K47*0.15</f>
        <v>188.205</v>
      </c>
      <c r="L57" s="14">
        <f>L47*0.15</f>
        <v>188.205</v>
      </c>
      <c r="M57" s="14">
        <f>M47*0.15</f>
        <v>188.205</v>
      </c>
      <c r="N57" s="14">
        <f>N47*0.15</f>
        <v>188.205</v>
      </c>
      <c r="O57" s="14">
        <f>N57</f>
        <v>188.205</v>
      </c>
      <c r="P57" s="14">
        <f>O57</f>
        <v>188.205</v>
      </c>
      <c r="Q57" s="14">
        <f>P57</f>
        <v>188.205</v>
      </c>
      <c r="R57" s="14">
        <f>Q57</f>
        <v>188.205</v>
      </c>
      <c r="S57" s="14">
        <f>R57</f>
        <v>188.205</v>
      </c>
      <c r="T57" s="14">
        <f t="shared" si="18"/>
        <v>188.205</v>
      </c>
      <c r="U57" s="14">
        <f>T57</f>
        <v>188.205</v>
      </c>
      <c r="V57" s="14">
        <v>251</v>
      </c>
    </row>
    <row r="58" spans="1:22" ht="15.75">
      <c r="A58" s="8" t="s">
        <v>40</v>
      </c>
      <c r="B58" s="7"/>
      <c r="C58" s="7"/>
      <c r="D58" s="7"/>
      <c r="E58" s="7"/>
      <c r="F58" s="7"/>
      <c r="G58" s="7"/>
      <c r="H58" s="7"/>
      <c r="I58" s="3"/>
      <c r="J58" s="4"/>
      <c r="K58" s="14">
        <f>K62+K68+K69</f>
        <v>4171.786</v>
      </c>
      <c r="L58" s="14">
        <f>L68+L69</f>
        <v>746.7860000000001</v>
      </c>
      <c r="M58" s="14">
        <f>M68+M71</f>
        <v>460</v>
      </c>
      <c r="N58" s="14">
        <f>N68</f>
        <v>270</v>
      </c>
      <c r="O58" s="14">
        <f>O68</f>
        <v>270</v>
      </c>
      <c r="P58" s="14">
        <f>P68</f>
        <v>270</v>
      </c>
      <c r="Q58" s="14">
        <f>Q68</f>
        <v>270</v>
      </c>
      <c r="R58" s="14">
        <f>R68</f>
        <v>270</v>
      </c>
      <c r="S58" s="14">
        <v>270</v>
      </c>
      <c r="T58" s="14">
        <f>T60+T68</f>
        <v>4513</v>
      </c>
      <c r="U58" s="14">
        <f>U65+U68</f>
        <v>21270</v>
      </c>
      <c r="V58" s="14" t="s">
        <v>17</v>
      </c>
    </row>
    <row r="59" spans="1:22" ht="15">
      <c r="A59" s="2" t="s">
        <v>3</v>
      </c>
      <c r="B59" s="3"/>
      <c r="C59" s="3"/>
      <c r="D59" s="3"/>
      <c r="E59" s="3"/>
      <c r="F59" s="3"/>
      <c r="G59" s="3"/>
      <c r="H59" s="3"/>
      <c r="I59" s="3"/>
      <c r="J59" s="4"/>
      <c r="K59" s="19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ht="15">
      <c r="A60" s="2" t="s">
        <v>4</v>
      </c>
      <c r="B60" s="3"/>
      <c r="C60" s="3"/>
      <c r="D60" s="3"/>
      <c r="E60" s="3"/>
      <c r="F60" s="3"/>
      <c r="G60" s="3"/>
      <c r="H60" s="3"/>
      <c r="I60" s="3"/>
      <c r="J60" s="4"/>
      <c r="K60" s="19"/>
      <c r="L60" s="6"/>
      <c r="M60" s="6"/>
      <c r="N60" s="6"/>
      <c r="O60" s="6"/>
      <c r="P60" s="6"/>
      <c r="Q60" s="6"/>
      <c r="R60" s="6"/>
      <c r="S60" s="6"/>
      <c r="T60" s="6">
        <v>4243</v>
      </c>
      <c r="U60" s="6"/>
      <c r="V60" s="6"/>
    </row>
    <row r="61" spans="1:22" ht="15">
      <c r="A61" s="2" t="s">
        <v>5</v>
      </c>
      <c r="B61" s="3"/>
      <c r="C61" s="3"/>
      <c r="D61" s="3"/>
      <c r="E61" s="3"/>
      <c r="F61" s="3"/>
      <c r="G61" s="3"/>
      <c r="H61" s="3"/>
      <c r="I61" s="3"/>
      <c r="J61" s="4"/>
      <c r="K61" s="18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ht="15">
      <c r="A62" s="2" t="s">
        <v>34</v>
      </c>
      <c r="B62" s="3"/>
      <c r="C62" s="3"/>
      <c r="D62" s="3"/>
      <c r="E62" s="3"/>
      <c r="F62" s="3"/>
      <c r="G62" s="3"/>
      <c r="H62" s="3"/>
      <c r="I62" s="3"/>
      <c r="J62" s="4"/>
      <c r="K62" s="19">
        <v>3425</v>
      </c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ht="15">
      <c r="A63" s="9" t="s">
        <v>6</v>
      </c>
      <c r="B63" s="10"/>
      <c r="C63" s="10"/>
      <c r="D63" s="10"/>
      <c r="E63" s="10"/>
      <c r="F63" s="10"/>
      <c r="G63" s="10"/>
      <c r="H63" s="10"/>
      <c r="I63" s="10"/>
      <c r="J63" s="11"/>
      <c r="K63" s="19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ht="15">
      <c r="A64" s="2" t="s">
        <v>7</v>
      </c>
      <c r="B64" s="3"/>
      <c r="C64" s="3"/>
      <c r="D64" s="3"/>
      <c r="E64" s="3"/>
      <c r="F64" s="3"/>
      <c r="G64" s="3"/>
      <c r="H64" s="3"/>
      <c r="I64" s="3"/>
      <c r="J64" s="4"/>
      <c r="K64" s="19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ht="15">
      <c r="A65" s="2" t="s">
        <v>30</v>
      </c>
      <c r="B65" s="3"/>
      <c r="C65" s="3"/>
      <c r="D65" s="3"/>
      <c r="E65" s="3"/>
      <c r="F65" s="3"/>
      <c r="G65" s="3"/>
      <c r="H65" s="3"/>
      <c r="I65" s="3"/>
      <c r="J65" s="4"/>
      <c r="K65" s="19"/>
      <c r="L65" s="6"/>
      <c r="M65" s="6"/>
      <c r="N65" s="6"/>
      <c r="O65" s="6"/>
      <c r="P65" s="6"/>
      <c r="Q65" s="6"/>
      <c r="R65" s="6"/>
      <c r="S65" s="6"/>
      <c r="T65" s="6"/>
      <c r="U65" s="6">
        <v>21000</v>
      </c>
      <c r="V65" s="6"/>
    </row>
    <row r="66" spans="1:22" ht="15">
      <c r="A66" s="9" t="s">
        <v>8</v>
      </c>
      <c r="B66" s="10"/>
      <c r="C66" s="10"/>
      <c r="D66" s="10"/>
      <c r="E66" s="10"/>
      <c r="F66" s="10"/>
      <c r="G66" s="10"/>
      <c r="H66" s="10"/>
      <c r="I66" s="10"/>
      <c r="J66" s="11"/>
      <c r="K66" s="19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ht="15">
      <c r="A67" s="2" t="s">
        <v>35</v>
      </c>
      <c r="B67" s="3"/>
      <c r="C67" s="3"/>
      <c r="D67" s="3"/>
      <c r="E67" s="3"/>
      <c r="F67" s="3"/>
      <c r="G67" s="3"/>
      <c r="H67" s="3"/>
      <c r="I67" s="3"/>
      <c r="J67" s="4"/>
      <c r="K67" s="19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ht="15">
      <c r="A68" s="2" t="s">
        <v>36</v>
      </c>
      <c r="B68" s="3"/>
      <c r="C68" s="3"/>
      <c r="D68" s="3"/>
      <c r="E68" s="3"/>
      <c r="F68" s="3"/>
      <c r="G68" s="3"/>
      <c r="H68" s="3"/>
      <c r="I68" s="3"/>
      <c r="J68" s="4"/>
      <c r="K68" s="19">
        <v>270</v>
      </c>
      <c r="L68" s="6">
        <f aca="true" t="shared" si="19" ref="L68:U68">K68</f>
        <v>270</v>
      </c>
      <c r="M68" s="6">
        <f t="shared" si="19"/>
        <v>270</v>
      </c>
      <c r="N68" s="6">
        <f t="shared" si="19"/>
        <v>270</v>
      </c>
      <c r="O68" s="6">
        <f t="shared" si="19"/>
        <v>270</v>
      </c>
      <c r="P68" s="6">
        <f t="shared" si="19"/>
        <v>270</v>
      </c>
      <c r="Q68" s="6">
        <f t="shared" si="19"/>
        <v>270</v>
      </c>
      <c r="R68" s="6">
        <f t="shared" si="19"/>
        <v>270</v>
      </c>
      <c r="S68" s="6">
        <f t="shared" si="19"/>
        <v>270</v>
      </c>
      <c r="T68" s="6">
        <f t="shared" si="19"/>
        <v>270</v>
      </c>
      <c r="U68" s="6">
        <f t="shared" si="19"/>
        <v>270</v>
      </c>
      <c r="V68" s="6"/>
    </row>
    <row r="69" spans="1:22" ht="15">
      <c r="A69" s="2" t="s">
        <v>42</v>
      </c>
      <c r="B69" s="3"/>
      <c r="C69" s="3"/>
      <c r="D69" s="3"/>
      <c r="E69" s="3"/>
      <c r="F69" s="3"/>
      <c r="G69" s="3"/>
      <c r="H69" s="3"/>
      <c r="I69" s="3"/>
      <c r="J69" s="4"/>
      <c r="K69" s="18">
        <f>K47*0.38</f>
        <v>476.786</v>
      </c>
      <c r="L69" s="6">
        <f>K69</f>
        <v>476.786</v>
      </c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ht="15">
      <c r="A70" s="2" t="s">
        <v>37</v>
      </c>
      <c r="B70" s="3"/>
      <c r="C70" s="3"/>
      <c r="D70" s="3"/>
      <c r="E70" s="3"/>
      <c r="F70" s="3"/>
      <c r="G70" s="3"/>
      <c r="H70" s="3"/>
      <c r="I70" s="3"/>
      <c r="J70" s="4"/>
      <c r="K70" s="19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ht="15">
      <c r="A71" s="2" t="s">
        <v>43</v>
      </c>
      <c r="B71" s="3"/>
      <c r="C71" s="3"/>
      <c r="D71" s="3"/>
      <c r="E71" s="3"/>
      <c r="F71" s="3"/>
      <c r="G71" s="3"/>
      <c r="H71" s="3"/>
      <c r="I71" s="3"/>
      <c r="J71" s="4"/>
      <c r="K71" s="18"/>
      <c r="L71" s="6"/>
      <c r="M71" s="6">
        <v>190</v>
      </c>
      <c r="N71" s="6"/>
      <c r="O71" s="6"/>
      <c r="P71" s="6"/>
      <c r="Q71" s="6"/>
      <c r="R71" s="6"/>
      <c r="S71" s="6"/>
      <c r="T71" s="6"/>
      <c r="U71" s="6"/>
      <c r="V71" s="6"/>
    </row>
    <row r="72" spans="1:22" ht="15">
      <c r="A72" s="9" t="s">
        <v>9</v>
      </c>
      <c r="B72" s="10"/>
      <c r="C72" s="10"/>
      <c r="D72" s="10"/>
      <c r="E72" s="10"/>
      <c r="F72" s="10"/>
      <c r="G72" s="10"/>
      <c r="H72" s="10"/>
      <c r="I72" s="10"/>
      <c r="J72" s="11"/>
      <c r="K72" s="14">
        <f>K52+K53+K54+K55+K56+K57+K58</f>
        <v>14473.172999999999</v>
      </c>
      <c r="L72" s="14">
        <f>L52+L53+L54+L55+L56+L57+L58</f>
        <v>11048.172999999999</v>
      </c>
      <c r="M72" s="14">
        <f>M52+M53+M54+M55+M57+M58</f>
        <v>10334.788999999999</v>
      </c>
      <c r="N72" s="14">
        <f>N52+N53+N54+N55+N57+N58</f>
        <v>10144.788999999999</v>
      </c>
      <c r="O72" s="14">
        <f>O52+O53+O54+O55+O56+O57+O58</f>
        <v>10759.591999999999</v>
      </c>
      <c r="P72" s="14">
        <f>O72</f>
        <v>10759.591999999999</v>
      </c>
      <c r="Q72" s="14">
        <f>Q52+Q53+Q54+Q55+Q56+Q57+Q58</f>
        <v>10759.788999999999</v>
      </c>
      <c r="R72" s="14">
        <f>Q72</f>
        <v>10759.788999999999</v>
      </c>
      <c r="S72" s="14">
        <f>S52+S53+S54+S55+S57+S58</f>
        <v>10144.788999999999</v>
      </c>
      <c r="T72" s="14">
        <f>T52+T53+T54+T55+T57+T58</f>
        <v>14387.788999999999</v>
      </c>
      <c r="U72" s="14">
        <f>U52+U53+U54+U55+U57+U58</f>
        <v>29212.406</v>
      </c>
      <c r="V72" s="14">
        <f>V52+V53+V54+V55+V57</f>
        <v>8946.118999999999</v>
      </c>
    </row>
    <row r="74" ht="12.75">
      <c r="V74" s="15">
        <f>V46+V50-V72</f>
        <v>4347.82300000002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2019-11-27T11:49:34Z</cp:lastPrinted>
  <dcterms:created xsi:type="dcterms:W3CDTF">2012-04-11T04:13:08Z</dcterms:created>
  <dcterms:modified xsi:type="dcterms:W3CDTF">2020-01-14T10:17:15Z</dcterms:modified>
  <cp:category/>
  <cp:version/>
  <cp:contentType/>
  <cp:contentStatus/>
</cp:coreProperties>
</file>