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<sst xmlns="http://schemas.openxmlformats.org/spreadsheetml/2006/main" count="413" uniqueCount="108">
  <si>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</si>
  <si>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</si>
  <si>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</si>
  <si>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</si>
  <si>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</si>
  <si>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</si>
  <si>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</si>
  <si>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</si>
  <si>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</si>
  <si>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</si>
  <si>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</si>
  <si>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</si>
  <si>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</si>
  <si>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</si>
  <si>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</si>
  <si>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</si>
  <si>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</si>
  <si>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</si>
  <si>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</si>
  <si>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</si>
  <si>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 </t>
  </si>
  <si>
    <t xml:space="preserve">6.начислено за январь   </t>
  </si>
  <si>
    <t xml:space="preserve">6.начислено за февраль   </t>
  </si>
  <si>
    <t xml:space="preserve">6.начислено за март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</si>
  <si>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</si>
  <si>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</si>
  <si>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</si>
  <si>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</si>
  <si>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</si>
  <si>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</si>
  <si>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</si>
  <si>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</si>
  <si>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</si>
  <si>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</si>
  <si>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</si>
  <si>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</si>
  <si>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5.начислено за 4 квартал  </t>
  </si>
  <si>
    <t xml:space="preserve">коммунальным услугам жилого дома № 9 ул. Элеваторная за 4 квартал  </t>
  </si>
  <si>
    <t xml:space="preserve">5.начислено за 3 квартал  </t>
  </si>
  <si>
    <t xml:space="preserve">коммунальным услугам жилого дома № 9 ул. Элеваторная за 3 квартал  </t>
  </si>
  <si>
    <t xml:space="preserve">5.начислено за 2 квартал  </t>
  </si>
  <si>
    <t xml:space="preserve">коммунальным услугам жилого дома № 9 ул. Элеваторная за 2 квартал  </t>
  </si>
  <si>
    <t xml:space="preserve">коммунальным услугам жилого дома № 9 ул. Элеваторная за 1 квартал  </t>
  </si>
  <si>
    <t xml:space="preserve">5.начислено за 1 квартал  </t>
  </si>
  <si>
    <t xml:space="preserve">коммунальным услугам жилого дома № 9  ул. Элеваторная  за январь  </t>
  </si>
  <si>
    <t xml:space="preserve">5. Тариф  </t>
  </si>
  <si>
    <t xml:space="preserve">коммунальным услугам жилого дома № 9 ул. Элеваторная за февраль  </t>
  </si>
  <si>
    <t xml:space="preserve">коммунальным услугам жилого дома № 9 ул. Элеваторная  за март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</si>
  <si>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</si>
  <si>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</si>
  <si>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</si>
  <si>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</si>
  <si>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</si>
  <si>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</si>
  <si>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</si>
  <si>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</si>
  <si>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</si>
  <si>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</si>
  <si>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</si>
  <si>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</si>
  <si>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</si>
  <si>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</si>
  <si>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</si>
  <si>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</si>
  <si>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</si>
  <si>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</si>
  <si>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</si>
  <si>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</si>
  <si>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</si>
  <si>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</si>
  <si>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</si>
  <si>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</si>
  <si>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</si>
  <si>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</si>
  <si>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</si>
  <si>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</si>
  <si>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</si>
  <si>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</si>
  <si>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</si>
  <si>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</si>
  <si>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</si>
  <si>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</si>
  <si>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</si>
  <si>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</si>
  <si>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</si>
  <si>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</si>
  <si>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</si>
  <si>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</si>
  <si>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</si>
  <si>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</si>
  <si>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</si>
  <si>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</si>
  <si>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 xml:space="preserve">к. Прочие работы  </t>
  </si>
  <si>
    <t>ж.Смена входных дверей в местах общего пользования (установка замков)</t>
  </si>
  <si>
    <t>а. Сети водоснабжения (поверка водомера)</t>
  </si>
  <si>
    <t>к. Прочие работы  (ступени от снега)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</si>
  <si>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</si>
  <si>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вода</t>
  </si>
  <si>
    <t>кан</t>
  </si>
  <si>
    <t>отопл</t>
  </si>
  <si>
    <t>элек.</t>
  </si>
  <si>
    <t>прочие</t>
  </si>
  <si>
    <t>к. Прочие работы  (ремонт кровли)</t>
  </si>
  <si>
    <t>январь</t>
  </si>
  <si>
    <t>февраль</t>
  </si>
  <si>
    <t>март</t>
  </si>
  <si>
    <t>октябрь</t>
  </si>
  <si>
    <t>остаток на 01.01.2018г.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</si>
</sst>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5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41">
      <selection activeCell="K68" sqref="K68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78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79</v>
      </c>
      <c r="B5" s="3"/>
      <c r="C5" s="3"/>
      <c r="D5" s="3"/>
      <c r="E5" s="3"/>
      <c r="F5" s="3"/>
      <c r="G5" s="3"/>
      <c r="H5" s="3"/>
      <c r="I5" s="3"/>
      <c r="J5" s="4"/>
      <c r="K5" s="12">
        <v>19444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2764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60</v>
      </c>
    </row>
    <row r="8" spans="1:11" ht="15">
      <c r="A8" s="2" t="s">
        <v>43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81593.28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96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34245.96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1741.3199999999997</v>
      </c>
    </row>
    <row r="12" spans="1:11" ht="15.75">
      <c r="A12" s="7" t="s">
        <v>49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15837.72</v>
      </c>
    </row>
    <row r="13" spans="1:11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8292</v>
      </c>
    </row>
    <row r="14" spans="1:11" ht="15.75">
      <c r="A14" s="7" t="s">
        <v>51</v>
      </c>
      <c r="B14" s="6"/>
      <c r="C14" s="6"/>
      <c r="D14" s="6"/>
      <c r="E14" s="6"/>
      <c r="F14" s="6"/>
      <c r="G14" s="6"/>
      <c r="H14" s="6"/>
      <c r="I14" s="3"/>
      <c r="J14" s="4"/>
      <c r="K14" s="15">
        <f>Лист2!AI16+Лист2!AI15+Лист2!W15+Лист2!W16+Лист2!K16</f>
        <v>16904.72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77021.72</v>
      </c>
    </row>
    <row r="17" spans="1:9" ht="15">
      <c r="A17" s="1"/>
      <c r="B17" s="1" t="s">
        <v>12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41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80</v>
      </c>
      <c r="B20" s="3"/>
      <c r="C20" s="3"/>
      <c r="D20" s="3"/>
      <c r="E20" s="3"/>
      <c r="F20" s="3"/>
      <c r="G20" s="3"/>
      <c r="H20" s="3"/>
      <c r="I20" s="3"/>
      <c r="J20" s="4"/>
      <c r="K20" s="12"/>
    </row>
    <row r="21" spans="1:11" ht="15">
      <c r="A21" s="2" t="s">
        <v>81</v>
      </c>
      <c r="B21" s="3"/>
      <c r="C21" s="3"/>
      <c r="D21" s="3"/>
      <c r="E21" s="3"/>
      <c r="F21" s="3"/>
      <c r="G21" s="3"/>
      <c r="H21" s="3"/>
      <c r="I21" s="3"/>
      <c r="J21" s="4"/>
      <c r="K21" s="12">
        <f>K5+K8-K15</f>
        <v>24015.559999999998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K6</f>
        <v>2764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60</v>
      </c>
    </row>
    <row r="24" spans="1:11" ht="15">
      <c r="A24" s="2" t="s">
        <v>40</v>
      </c>
      <c r="B24" s="3"/>
      <c r="C24" s="3"/>
      <c r="D24" s="3"/>
      <c r="E24" s="3"/>
      <c r="F24" s="3"/>
      <c r="G24" s="3"/>
      <c r="H24" s="3"/>
      <c r="I24" s="3"/>
      <c r="J24" s="4"/>
      <c r="K24" s="15">
        <f>Лист2!K34+Лист2!W34+Лист2!AI34</f>
        <v>88779.68000000001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96</v>
      </c>
      <c r="B26" s="3"/>
      <c r="C26" s="3"/>
      <c r="D26" s="3"/>
      <c r="E26" s="3"/>
      <c r="F26" s="3"/>
      <c r="G26" s="3"/>
      <c r="H26" s="3"/>
      <c r="I26" s="3"/>
      <c r="J26" s="4"/>
      <c r="K26" s="15">
        <f>K10</f>
        <v>34245.96</v>
      </c>
    </row>
    <row r="27" spans="1:11" ht="15.75">
      <c r="A27" s="7" t="s">
        <v>13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K11</f>
        <v>1741.3199999999997</v>
      </c>
    </row>
    <row r="28" spans="1:11" ht="15.75">
      <c r="A28" s="7" t="s">
        <v>49</v>
      </c>
      <c r="B28" s="3"/>
      <c r="C28" s="3"/>
      <c r="D28" s="3"/>
      <c r="E28" s="3"/>
      <c r="F28" s="3"/>
      <c r="G28" s="3"/>
      <c r="H28" s="3"/>
      <c r="I28" s="3"/>
      <c r="J28" s="4"/>
      <c r="K28" s="15">
        <f>K12</f>
        <v>15837.72</v>
      </c>
    </row>
    <row r="29" spans="1:13" ht="15.75">
      <c r="A29" s="7" t="s">
        <v>50</v>
      </c>
      <c r="B29" s="3"/>
      <c r="C29" s="3"/>
      <c r="D29" s="3"/>
      <c r="E29" s="3"/>
      <c r="F29" s="3"/>
      <c r="G29" s="3"/>
      <c r="H29" s="3"/>
      <c r="I29" s="3"/>
      <c r="J29" s="4"/>
      <c r="K29" s="15">
        <f>K13</f>
        <v>8292</v>
      </c>
      <c r="M29" s="16"/>
    </row>
    <row r="30" spans="1:13" ht="15.75">
      <c r="A30" s="7" t="s">
        <v>51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Лист2!AI40+Лист2!AI41+Лист2!W40+Лист2!W41+Лист2!K41</f>
        <v>19153.08</v>
      </c>
      <c r="M30" s="16"/>
    </row>
    <row r="31" spans="1:11" ht="15">
      <c r="A31" s="8" t="s">
        <v>11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79270.08</v>
      </c>
    </row>
    <row r="33" spans="1:9" ht="15">
      <c r="A33" s="1"/>
      <c r="B33" s="1" t="s">
        <v>12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39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82</v>
      </c>
      <c r="B36" s="3"/>
      <c r="C36" s="3"/>
      <c r="D36" s="3"/>
      <c r="E36" s="3"/>
      <c r="F36" s="3"/>
      <c r="G36" s="3"/>
      <c r="H36" s="3"/>
      <c r="I36" s="3"/>
      <c r="J36" s="4"/>
      <c r="K36" s="12"/>
    </row>
    <row r="37" spans="1:12" ht="15">
      <c r="A37" s="2" t="s">
        <v>83</v>
      </c>
      <c r="B37" s="3"/>
      <c r="C37" s="3"/>
      <c r="D37" s="3"/>
      <c r="E37" s="3"/>
      <c r="F37" s="3"/>
      <c r="G37" s="3"/>
      <c r="H37" s="3"/>
      <c r="I37" s="3"/>
      <c r="J37" s="4"/>
      <c r="K37" s="12">
        <f>K21+K24-K31</f>
        <v>33525.16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2764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60</v>
      </c>
    </row>
    <row r="40" spans="1:11" ht="15">
      <c r="A40" s="2" t="s">
        <v>38</v>
      </c>
      <c r="B40" s="3"/>
      <c r="C40" s="3"/>
      <c r="D40" s="3"/>
      <c r="E40" s="3"/>
      <c r="F40" s="3"/>
      <c r="G40" s="3"/>
      <c r="H40" s="3"/>
      <c r="I40" s="3"/>
      <c r="J40" s="4"/>
      <c r="K40" s="15">
        <f>Лист2!K60+Лист2!W60+Лист2!AI60</f>
        <v>92372.88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96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34245.96</v>
      </c>
    </row>
    <row r="43" spans="1:11" ht="15.75">
      <c r="A43" s="7" t="s">
        <v>13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1741.3199999999997</v>
      </c>
    </row>
    <row r="44" spans="1:11" ht="15.75">
      <c r="A44" s="7" t="s">
        <v>49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15837.72</v>
      </c>
    </row>
    <row r="45" spans="1:11" ht="15.75">
      <c r="A45" s="7" t="s">
        <v>50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8292</v>
      </c>
    </row>
    <row r="46" spans="1:11" ht="15.75">
      <c r="A46" s="7" t="s">
        <v>51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Лист2!AI67+Лист2!W67+Лист2!W66+Лист2!K67+Лист2!K66</f>
        <v>81096.08</v>
      </c>
    </row>
    <row r="47" spans="1:11" ht="15">
      <c r="A47" s="8" t="s">
        <v>11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141213.08000000002</v>
      </c>
    </row>
    <row r="49" spans="1:9" ht="15">
      <c r="A49" s="1"/>
      <c r="B49" s="1" t="s">
        <v>12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37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1" ht="15">
      <c r="A52" s="2" t="s">
        <v>84</v>
      </c>
      <c r="B52" s="3"/>
      <c r="C52" s="3"/>
      <c r="D52" s="3"/>
      <c r="E52" s="3"/>
      <c r="F52" s="3"/>
      <c r="G52" s="3"/>
      <c r="H52" s="3"/>
      <c r="I52" s="3"/>
      <c r="J52" s="4"/>
      <c r="K52" s="12">
        <f>K37+K40-K47</f>
        <v>-15315.040000000008</v>
      </c>
    </row>
    <row r="53" spans="1:12" ht="15">
      <c r="A53" s="2" t="s">
        <v>85</v>
      </c>
      <c r="B53" s="3"/>
      <c r="C53" s="3"/>
      <c r="D53" s="3"/>
      <c r="E53" s="3"/>
      <c r="F53" s="3"/>
      <c r="G53" s="3"/>
      <c r="H53" s="3"/>
      <c r="I53" s="3"/>
      <c r="J53" s="4"/>
      <c r="K53" s="15"/>
      <c r="L53" s="16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2764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60</v>
      </c>
    </row>
    <row r="56" spans="1:11" ht="15">
      <c r="A56" s="2" t="s">
        <v>36</v>
      </c>
      <c r="B56" s="3"/>
      <c r="C56" s="3"/>
      <c r="D56" s="3"/>
      <c r="E56" s="3"/>
      <c r="F56" s="3"/>
      <c r="G56" s="3"/>
      <c r="H56" s="3"/>
      <c r="I56" s="3"/>
      <c r="J56" s="4"/>
      <c r="K56" s="15">
        <f>Лист2!AI86+Лист2!W86+Лист2!K86</f>
        <v>92235.85800000001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96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34245.96</v>
      </c>
    </row>
    <row r="59" spans="1:11" ht="15.75">
      <c r="A59" s="7" t="s">
        <v>13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1741.3199999999997</v>
      </c>
    </row>
    <row r="60" spans="1:11" ht="15.75">
      <c r="A60" s="7" t="s">
        <v>49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15837.72</v>
      </c>
    </row>
    <row r="61" spans="1:11" ht="15.75">
      <c r="A61" s="7" t="s">
        <v>50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8292</v>
      </c>
    </row>
    <row r="62" spans="1:11" ht="15.75">
      <c r="A62" s="7" t="s">
        <v>51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Лист2!K93+Лист2!W93+Лист2!AI93</f>
        <v>20927</v>
      </c>
    </row>
    <row r="63" spans="1:11" ht="15">
      <c r="A63" s="8" t="s">
        <v>11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81044</v>
      </c>
    </row>
    <row r="65" spans="1:11" ht="15">
      <c r="A65" s="2" t="s">
        <v>86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19444</v>
      </c>
    </row>
    <row r="66" spans="1:11" ht="15">
      <c r="A66" s="21" t="s">
        <v>87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K56+K40+K24+K8</f>
        <v>354981.698</v>
      </c>
    </row>
    <row r="67" spans="1:13" ht="15">
      <c r="A67" s="22" t="s">
        <v>88</v>
      </c>
      <c r="B67" s="23"/>
      <c r="C67" s="23"/>
      <c r="D67" s="23"/>
      <c r="E67" s="23"/>
      <c r="F67" s="23"/>
      <c r="G67" s="23"/>
      <c r="H67" s="23"/>
      <c r="I67" s="23"/>
      <c r="J67" s="10"/>
      <c r="K67" s="15">
        <f>K63+K47+K31+K15</f>
        <v>378548.88</v>
      </c>
      <c r="M67" s="17"/>
    </row>
    <row r="68" spans="1:11" ht="15">
      <c r="A68" s="2" t="s">
        <v>89</v>
      </c>
      <c r="B68" s="3"/>
      <c r="C68" s="3"/>
      <c r="D68" s="3"/>
      <c r="E68" s="3"/>
      <c r="F68" s="3"/>
      <c r="G68" s="3"/>
      <c r="H68" s="3"/>
      <c r="I68" s="3"/>
      <c r="J68" s="4"/>
      <c r="K68" s="15">
        <f>K65+K66-K67</f>
        <v>-4123.18200000003</v>
      </c>
    </row>
    <row r="69" spans="1:11" ht="15">
      <c r="A69" s="2" t="s">
        <v>90</v>
      </c>
      <c r="B69" s="3"/>
      <c r="C69" s="3"/>
      <c r="D69" s="3"/>
      <c r="E69" s="3"/>
      <c r="F69" s="3"/>
      <c r="G69" s="3"/>
      <c r="H69" s="3"/>
      <c r="I69" s="3"/>
      <c r="J69" s="4"/>
      <c r="K69" s="15" t="s">
        <v>20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46"/>
  <sheetViews>
    <sheetView tabSelected="1" workbookViewId="0" topLeftCell="S96">
      <selection activeCell="Y132" sqref="Y132"/>
    </sheetView>
  </sheetViews>
  <sheetFormatPr defaultColWidth="9.00390625" defaultRowHeight="12.75"/>
  <cols>
    <col min="10" max="10" width="18.125" style="0" customWidth="1"/>
    <col min="21" max="21" width="11.00390625" style="0" customWidth="1"/>
    <col min="22" max="22" width="11.875" style="0" customWidth="1"/>
    <col min="23" max="23" width="9.875" style="0" customWidth="1"/>
    <col min="34" max="34" width="18.253906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44</v>
      </c>
      <c r="C2" s="1"/>
      <c r="D2" s="1"/>
      <c r="E2" s="1"/>
      <c r="F2" s="1"/>
      <c r="G2" s="1"/>
      <c r="H2" s="1"/>
      <c r="I2" s="1"/>
      <c r="M2" s="1"/>
      <c r="N2" s="1" t="s">
        <v>46</v>
      </c>
      <c r="O2" s="1"/>
      <c r="P2" s="1"/>
      <c r="Q2" s="1"/>
      <c r="R2" s="1"/>
      <c r="S2" s="1"/>
      <c r="T2" s="1"/>
      <c r="U2" s="1"/>
      <c r="Y2" s="1"/>
      <c r="Z2" s="1" t="s">
        <v>47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52</v>
      </c>
      <c r="B4" s="3"/>
      <c r="C4" s="3"/>
      <c r="D4" s="3"/>
      <c r="E4" s="3"/>
      <c r="F4" s="3"/>
      <c r="G4" s="3"/>
      <c r="H4" s="3"/>
      <c r="I4" s="3"/>
      <c r="J4" s="4"/>
      <c r="K4" s="18"/>
      <c r="M4" s="2" t="s">
        <v>54</v>
      </c>
      <c r="N4" s="3"/>
      <c r="O4" s="3"/>
      <c r="P4" s="3"/>
      <c r="Q4" s="3"/>
      <c r="R4" s="3"/>
      <c r="S4" s="3"/>
      <c r="T4" s="3"/>
      <c r="U4" s="3"/>
      <c r="V4" s="4"/>
      <c r="W4" s="18"/>
      <c r="Y4" s="2" t="s">
        <v>74</v>
      </c>
      <c r="Z4" s="3"/>
      <c r="AA4" s="3"/>
      <c r="AB4" s="3"/>
      <c r="AC4" s="3"/>
      <c r="AD4" s="3"/>
      <c r="AE4" s="3"/>
      <c r="AF4" s="3"/>
      <c r="AG4" s="3"/>
      <c r="AH4" s="4"/>
      <c r="AI4" s="18"/>
    </row>
    <row r="5" spans="1:35" ht="15">
      <c r="A5" s="2" t="s">
        <v>53</v>
      </c>
      <c r="B5" s="3"/>
      <c r="C5" s="3"/>
      <c r="D5" s="3"/>
      <c r="E5" s="3"/>
      <c r="F5" s="3"/>
      <c r="G5" s="3"/>
      <c r="H5" s="3"/>
      <c r="I5" s="3"/>
      <c r="J5" s="4"/>
      <c r="K5" s="12">
        <v>19444</v>
      </c>
      <c r="M5" s="2" t="s">
        <v>55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22719.759999999995</v>
      </c>
      <c r="Y5" s="2" t="s">
        <v>75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20568.83999999999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2764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2764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2764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60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60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60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4">
        <v>9.84</v>
      </c>
      <c r="M8" s="2" t="s">
        <v>45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9.84</v>
      </c>
      <c r="Y8" s="2" t="s">
        <v>45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9.84</v>
      </c>
    </row>
    <row r="9" spans="1:35" ht="15">
      <c r="A9" s="2" t="s">
        <v>21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27197.76</v>
      </c>
      <c r="M9" s="2" t="s">
        <v>22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27197.76</v>
      </c>
      <c r="Y9" s="2" t="s">
        <v>23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27197.76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96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11415.32</v>
      </c>
      <c r="M11" s="7" t="s">
        <v>96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11415.32</v>
      </c>
      <c r="Y11" s="7" t="s">
        <v>96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11415.32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580.4399999999999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580.4399999999999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580.4399999999999</v>
      </c>
    </row>
    <row r="13" spans="1:35" ht="15.75">
      <c r="A13" s="7" t="s">
        <v>49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K6*1.91</f>
        <v>5279.24</v>
      </c>
      <c r="M13" s="7" t="s">
        <v>49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5279.24</v>
      </c>
      <c r="Y13" s="7" t="s">
        <v>49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5279.24</v>
      </c>
    </row>
    <row r="14" spans="1:35" ht="15.75">
      <c r="A14" s="7" t="s">
        <v>50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2764</v>
      </c>
      <c r="M14" s="7" t="s">
        <v>50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2764</v>
      </c>
      <c r="Y14" s="7" t="s">
        <v>50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2764</v>
      </c>
    </row>
    <row r="15" spans="1:35" ht="15.75">
      <c r="A15" s="7" t="s">
        <v>76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76</v>
      </c>
      <c r="N15" s="3"/>
      <c r="O15" s="3"/>
      <c r="P15" s="3"/>
      <c r="Q15" s="3"/>
      <c r="R15" s="3"/>
      <c r="S15" s="3"/>
      <c r="T15" s="3"/>
      <c r="U15" s="3"/>
      <c r="V15" s="4"/>
      <c r="W15" s="15">
        <f>W6*0.36</f>
        <v>995.04</v>
      </c>
      <c r="Y15" s="7" t="s">
        <v>76</v>
      </c>
      <c r="Z15" s="3"/>
      <c r="AA15" s="3"/>
      <c r="AB15" s="3"/>
      <c r="AC15" s="3"/>
      <c r="AD15" s="3"/>
      <c r="AE15" s="3"/>
      <c r="AF15" s="3"/>
      <c r="AG15" s="3"/>
      <c r="AH15" s="4"/>
      <c r="AI15" s="15">
        <f>AI6*0.36</f>
        <v>995.04</v>
      </c>
    </row>
    <row r="16" spans="1:35" ht="15.75">
      <c r="A16" s="7" t="s">
        <v>77</v>
      </c>
      <c r="B16" s="6"/>
      <c r="C16" s="6"/>
      <c r="D16" s="6"/>
      <c r="E16" s="6"/>
      <c r="F16" s="6"/>
      <c r="G16" s="6"/>
      <c r="H16" s="6"/>
      <c r="I16" s="3"/>
      <c r="J16" s="4"/>
      <c r="K16" s="14">
        <f>K17+K19+K20+K23</f>
        <v>3883</v>
      </c>
      <c r="M16" s="7" t="s">
        <v>77</v>
      </c>
      <c r="N16" s="6"/>
      <c r="O16" s="6"/>
      <c r="P16" s="6"/>
      <c r="Q16" s="6"/>
      <c r="R16" s="6"/>
      <c r="S16" s="6"/>
      <c r="T16" s="6"/>
      <c r="U16" s="3"/>
      <c r="V16" s="4"/>
      <c r="W16" s="15">
        <f>W17+W20+W26</f>
        <v>8314.64</v>
      </c>
      <c r="Y16" s="7" t="s">
        <v>77</v>
      </c>
      <c r="Z16" s="6"/>
      <c r="AA16" s="6"/>
      <c r="AB16" s="6"/>
      <c r="AC16" s="6"/>
      <c r="AD16" s="6"/>
      <c r="AE16" s="6"/>
      <c r="AF16" s="6"/>
      <c r="AG16" s="3"/>
      <c r="AH16" s="4"/>
      <c r="AI16" s="14">
        <f>AI17+AI20</f>
        <v>2717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>
        <v>1598</v>
      </c>
      <c r="M17" s="2" t="s">
        <v>94</v>
      </c>
      <c r="N17" s="3"/>
      <c r="O17" s="3"/>
      <c r="P17" s="3"/>
      <c r="Q17" s="3"/>
      <c r="R17" s="3"/>
      <c r="S17" s="3"/>
      <c r="T17" s="3"/>
      <c r="U17" s="3"/>
      <c r="V17" s="4"/>
      <c r="W17" s="5">
        <f>4279+1210</f>
        <v>5489</v>
      </c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>
        <v>907</v>
      </c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>
        <f>585</f>
        <v>585</v>
      </c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91</v>
      </c>
      <c r="B20" s="3"/>
      <c r="C20" s="3"/>
      <c r="D20" s="3"/>
      <c r="E20" s="3"/>
      <c r="F20" s="3"/>
      <c r="G20" s="3"/>
      <c r="H20" s="3"/>
      <c r="I20" s="3"/>
      <c r="J20" s="4"/>
      <c r="K20" s="5">
        <v>600</v>
      </c>
      <c r="M20" s="2" t="s">
        <v>91</v>
      </c>
      <c r="N20" s="3"/>
      <c r="O20" s="3"/>
      <c r="P20" s="3"/>
      <c r="Q20" s="3"/>
      <c r="R20" s="3"/>
      <c r="S20" s="3"/>
      <c r="T20" s="3"/>
      <c r="U20" s="3"/>
      <c r="V20" s="4"/>
      <c r="W20" s="5">
        <f>600+125</f>
        <v>725</v>
      </c>
      <c r="Y20" s="2" t="s">
        <v>91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f>1205+605</f>
        <v>1810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93</v>
      </c>
      <c r="B23" s="3"/>
      <c r="C23" s="3"/>
      <c r="D23" s="3"/>
      <c r="E23" s="3"/>
      <c r="F23" s="3"/>
      <c r="G23" s="3"/>
      <c r="H23" s="3"/>
      <c r="I23" s="3"/>
      <c r="J23" s="4"/>
      <c r="K23" s="5">
        <v>1100</v>
      </c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92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95</v>
      </c>
      <c r="N26" s="3"/>
      <c r="O26" s="3"/>
      <c r="P26" s="3"/>
      <c r="Q26" s="3"/>
      <c r="R26" s="3"/>
      <c r="S26" s="3"/>
      <c r="T26" s="3"/>
      <c r="U26" s="3"/>
      <c r="V26" s="4"/>
      <c r="W26" s="26">
        <f>W6*0.38*2</f>
        <v>2100.64</v>
      </c>
      <c r="Y26" s="2" t="s">
        <v>92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23922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29348.68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AI11+AI12+AI13+AI14+AI15+AI16</f>
        <v>23751.04</v>
      </c>
    </row>
    <row r="28" spans="1:33" ht="15.75">
      <c r="A28" s="1"/>
      <c r="B28" s="1"/>
      <c r="C28" s="1"/>
      <c r="D28" s="1"/>
      <c r="E28" s="1"/>
      <c r="F28" s="24" t="s">
        <v>28</v>
      </c>
      <c r="G28" s="1"/>
      <c r="H28" s="1"/>
      <c r="I28" s="1"/>
      <c r="M28" s="1"/>
      <c r="N28" s="1"/>
      <c r="O28" s="1"/>
      <c r="P28" s="1"/>
      <c r="Q28" s="1"/>
      <c r="R28" s="24" t="s">
        <v>26</v>
      </c>
      <c r="S28" s="1"/>
      <c r="T28" s="1"/>
      <c r="U28" s="1"/>
      <c r="Y28" s="1"/>
      <c r="Z28" s="1"/>
      <c r="AA28" s="1"/>
      <c r="AB28" s="1"/>
      <c r="AC28" s="1"/>
      <c r="AD28" s="24" t="s">
        <v>24</v>
      </c>
      <c r="AE28" s="1"/>
      <c r="AF28" s="1"/>
      <c r="AG28" s="1"/>
    </row>
    <row r="29" spans="1:35" ht="15">
      <c r="A29" s="2" t="s">
        <v>56</v>
      </c>
      <c r="B29" s="3"/>
      <c r="C29" s="3"/>
      <c r="D29" s="3"/>
      <c r="E29" s="3"/>
      <c r="F29" s="3"/>
      <c r="G29" s="3"/>
      <c r="H29" s="3"/>
      <c r="I29" s="3"/>
      <c r="J29" s="4"/>
      <c r="K29" s="18"/>
      <c r="M29" s="2" t="s">
        <v>58</v>
      </c>
      <c r="N29" s="3"/>
      <c r="O29" s="3"/>
      <c r="P29" s="3"/>
      <c r="Q29" s="3"/>
      <c r="R29" s="3"/>
      <c r="S29" s="3"/>
      <c r="T29" s="3"/>
      <c r="U29" s="3"/>
      <c r="V29" s="4"/>
      <c r="W29" s="18"/>
      <c r="Y29" s="2" t="s">
        <v>72</v>
      </c>
      <c r="Z29" s="3"/>
      <c r="AA29" s="3"/>
      <c r="AB29" s="3"/>
      <c r="AC29" s="3"/>
      <c r="AD29" s="3"/>
      <c r="AE29" s="3"/>
      <c r="AF29" s="3"/>
      <c r="AG29" s="3"/>
      <c r="AH29" s="4"/>
      <c r="AI29" s="18"/>
    </row>
    <row r="30" spans="1:35" ht="15">
      <c r="A30" s="2" t="s">
        <v>57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AI5+AI9-AI27</f>
        <v>24015.55999999999</v>
      </c>
      <c r="M30" s="2" t="s">
        <v>59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24159.319999999992</v>
      </c>
      <c r="Y30" s="2" t="s">
        <v>73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26400.239999999998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K6</f>
        <v>2764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2764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2764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60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60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60</v>
      </c>
    </row>
    <row r="33" spans="1:35" ht="15">
      <c r="A33" s="2" t="s">
        <v>45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9.84</v>
      </c>
      <c r="M33" s="2" t="s">
        <v>45</v>
      </c>
      <c r="N33" s="3"/>
      <c r="O33" s="3"/>
      <c r="P33" s="3"/>
      <c r="Q33" s="3"/>
      <c r="R33" s="3"/>
      <c r="S33" s="3"/>
      <c r="T33" s="3"/>
      <c r="U33" s="3"/>
      <c r="V33" s="4"/>
      <c r="W33" s="14">
        <v>11.14</v>
      </c>
      <c r="Y33" s="2" t="s">
        <v>48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11.14</v>
      </c>
    </row>
    <row r="34" spans="1:35" ht="15">
      <c r="A34" s="2" t="s">
        <v>29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27197.76</v>
      </c>
      <c r="M34" s="2" t="s">
        <v>27</v>
      </c>
      <c r="N34" s="3"/>
      <c r="O34" s="3"/>
      <c r="P34" s="3"/>
      <c r="Q34" s="3"/>
      <c r="R34" s="3"/>
      <c r="S34" s="3"/>
      <c r="T34" s="3"/>
      <c r="U34" s="3"/>
      <c r="V34" s="4"/>
      <c r="W34" s="15">
        <f>W31*W33</f>
        <v>30790.960000000003</v>
      </c>
      <c r="Y34" s="2" t="s">
        <v>25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30790.960000000003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96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11415.32</v>
      </c>
      <c r="M36" s="7" t="s">
        <v>96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11415.32</v>
      </c>
      <c r="Y36" s="7" t="s">
        <v>96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11415.32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580.4399999999999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580.4399999999999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580.4399999999999</v>
      </c>
    </row>
    <row r="38" spans="1:35" ht="15.75">
      <c r="A38" s="7" t="s">
        <v>49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5279.24</v>
      </c>
      <c r="M38" s="7" t="s">
        <v>49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5279.24</v>
      </c>
      <c r="Y38" s="7" t="s">
        <v>49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5279.24</v>
      </c>
    </row>
    <row r="39" spans="1:35" ht="15.75">
      <c r="A39" s="7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2764</v>
      </c>
      <c r="M39" s="7" t="s">
        <v>50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2764</v>
      </c>
      <c r="Y39" s="7" t="s">
        <v>50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2764</v>
      </c>
    </row>
    <row r="40" spans="1:35" ht="15.75">
      <c r="A40" s="7" t="s">
        <v>76</v>
      </c>
      <c r="B40" s="3"/>
      <c r="C40" s="3"/>
      <c r="D40" s="3"/>
      <c r="E40" s="3"/>
      <c r="F40" s="3"/>
      <c r="G40" s="3"/>
      <c r="H40" s="3"/>
      <c r="I40" s="3"/>
      <c r="J40" s="4"/>
      <c r="K40" s="14">
        <v>0</v>
      </c>
      <c r="M40" s="7" t="s">
        <v>76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W31*0.36</f>
        <v>995.04</v>
      </c>
      <c r="Y40" s="7" t="s">
        <v>76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995.04</v>
      </c>
    </row>
    <row r="41" spans="1:35" ht="15.75">
      <c r="A41" s="7" t="s">
        <v>77</v>
      </c>
      <c r="B41" s="6"/>
      <c r="C41" s="6"/>
      <c r="D41" s="6"/>
      <c r="E41" s="6"/>
      <c r="F41" s="6"/>
      <c r="G41" s="6"/>
      <c r="H41" s="6"/>
      <c r="I41" s="3"/>
      <c r="J41" s="4"/>
      <c r="K41" s="14">
        <f>K42+K45</f>
        <v>7015</v>
      </c>
      <c r="M41" s="7" t="s">
        <v>77</v>
      </c>
      <c r="N41" s="6"/>
      <c r="O41" s="6"/>
      <c r="P41" s="6"/>
      <c r="Q41" s="6"/>
      <c r="R41" s="6"/>
      <c r="S41" s="6"/>
      <c r="T41" s="6"/>
      <c r="U41" s="3"/>
      <c r="V41" s="4"/>
      <c r="W41" s="14">
        <f>W42+W45+W46</f>
        <v>7516</v>
      </c>
      <c r="Y41" s="7" t="s">
        <v>77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AI45</f>
        <v>2632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>
        <v>5439</v>
      </c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>
        <v>3850</v>
      </c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91</v>
      </c>
      <c r="B45" s="3"/>
      <c r="C45" s="3"/>
      <c r="D45" s="3"/>
      <c r="E45" s="3"/>
      <c r="F45" s="3"/>
      <c r="G45" s="3"/>
      <c r="H45" s="3"/>
      <c r="I45" s="3"/>
      <c r="J45" s="4"/>
      <c r="K45" s="5">
        <f>600+976</f>
        <v>1576</v>
      </c>
      <c r="M45" s="2" t="s">
        <v>91</v>
      </c>
      <c r="N45" s="3"/>
      <c r="O45" s="3"/>
      <c r="P45" s="3"/>
      <c r="Q45" s="3"/>
      <c r="R45" s="3"/>
      <c r="S45" s="3"/>
      <c r="T45" s="3"/>
      <c r="U45" s="3"/>
      <c r="V45" s="4"/>
      <c r="W45" s="5">
        <v>600</v>
      </c>
      <c r="Y45" s="2" t="s">
        <v>91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f>2027+605</f>
        <v>2632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>
        <v>3066</v>
      </c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92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92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92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K36+K37+K38+K39+K40+K41</f>
        <v>27054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28550.04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23666.04</v>
      </c>
    </row>
    <row r="54" spans="5:30" ht="12.75">
      <c r="E54" s="19" t="s">
        <v>14</v>
      </c>
      <c r="R54" s="20" t="s">
        <v>15</v>
      </c>
      <c r="AD54" s="20" t="s">
        <v>16</v>
      </c>
    </row>
    <row r="55" spans="1:35" ht="15">
      <c r="A55" s="2" t="s">
        <v>60</v>
      </c>
      <c r="B55" s="3"/>
      <c r="C55" s="3"/>
      <c r="D55" s="3"/>
      <c r="E55" s="3"/>
      <c r="F55" s="3"/>
      <c r="G55" s="3"/>
      <c r="H55" s="3"/>
      <c r="I55" s="3"/>
      <c r="J55" s="4"/>
      <c r="K55" s="18"/>
      <c r="M55" s="2" t="s">
        <v>62</v>
      </c>
      <c r="N55" s="3"/>
      <c r="O55" s="3"/>
      <c r="P55" s="3"/>
      <c r="Q55" s="3"/>
      <c r="R55" s="3"/>
      <c r="S55" s="3"/>
      <c r="T55" s="3"/>
      <c r="U55" s="3"/>
      <c r="V55" s="4"/>
      <c r="W55" s="12">
        <f>K56+K60-K78</f>
        <v>-13572.920000000013</v>
      </c>
      <c r="Y55" s="2" t="s">
        <v>70</v>
      </c>
      <c r="Z55" s="3"/>
      <c r="AA55" s="3"/>
      <c r="AB55" s="3"/>
      <c r="AC55" s="3"/>
      <c r="AD55" s="3"/>
      <c r="AE55" s="3"/>
      <c r="AF55" s="3"/>
      <c r="AG55" s="3"/>
      <c r="AH55" s="4"/>
      <c r="AI55" s="12">
        <f>W60+W55-W78</f>
        <v>-19057.00000000001</v>
      </c>
    </row>
    <row r="56" spans="1:35" ht="15">
      <c r="A56" s="2" t="s">
        <v>61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33525.159999999996</v>
      </c>
      <c r="M56" s="2" t="s">
        <v>63</v>
      </c>
      <c r="N56" s="3"/>
      <c r="O56" s="3"/>
      <c r="P56" s="3"/>
      <c r="Q56" s="3"/>
      <c r="R56" s="3"/>
      <c r="S56" s="3"/>
      <c r="T56" s="3"/>
      <c r="U56" s="3"/>
      <c r="V56" s="4"/>
      <c r="W56" s="12"/>
      <c r="Y56" s="2" t="s">
        <v>71</v>
      </c>
      <c r="Z56" s="3"/>
      <c r="AA56" s="3"/>
      <c r="AB56" s="3"/>
      <c r="AC56" s="3"/>
      <c r="AD56" s="3"/>
      <c r="AE56" s="3"/>
      <c r="AF56" s="3"/>
      <c r="AG56" s="3"/>
      <c r="AH56" s="4"/>
      <c r="AI56" s="12"/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2764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2764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2764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60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60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60</v>
      </c>
    </row>
    <row r="59" spans="1:35" ht="15">
      <c r="A59" s="2" t="s">
        <v>45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11.14</v>
      </c>
      <c r="M59" s="2" t="s">
        <v>45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11.14</v>
      </c>
      <c r="Y59" s="2" t="s">
        <v>45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11.14</v>
      </c>
    </row>
    <row r="60" spans="1:35" ht="15">
      <c r="A60" s="2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30790.960000000003</v>
      </c>
      <c r="M60" s="2" t="s">
        <v>31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30790.960000000003</v>
      </c>
      <c r="Y60" s="2" t="s">
        <v>32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30790.960000000003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96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11415.32</v>
      </c>
      <c r="M62" s="7" t="s">
        <v>96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11415.32</v>
      </c>
      <c r="Y62" s="7" t="s">
        <v>96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11415.32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580.4399999999999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580.4399999999999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580.4399999999999</v>
      </c>
    </row>
    <row r="64" spans="1:35" ht="15.75">
      <c r="A64" s="7" t="s">
        <v>49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5279.24</v>
      </c>
      <c r="M64" s="7" t="s">
        <v>49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5279.24</v>
      </c>
      <c r="Y64" s="7" t="s">
        <v>49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5279.24</v>
      </c>
    </row>
    <row r="65" spans="1:35" ht="15.75">
      <c r="A65" s="7" t="s">
        <v>50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2764</v>
      </c>
      <c r="M65" s="7" t="s">
        <v>50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2764</v>
      </c>
      <c r="Y65" s="7" t="s">
        <v>50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2764</v>
      </c>
    </row>
    <row r="66" spans="1:35" ht="15.75">
      <c r="A66" s="7" t="s">
        <v>76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995.04</v>
      </c>
      <c r="M66" s="7" t="s">
        <v>76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995.04</v>
      </c>
      <c r="Y66" s="7" t="s">
        <v>76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</row>
    <row r="67" spans="1:35" ht="15.75">
      <c r="A67" s="7" t="s">
        <v>77</v>
      </c>
      <c r="B67" s="6"/>
      <c r="C67" s="6"/>
      <c r="D67" s="6"/>
      <c r="E67" s="6"/>
      <c r="F67" s="6"/>
      <c r="G67" s="6"/>
      <c r="H67" s="6"/>
      <c r="I67" s="3"/>
      <c r="J67" s="4"/>
      <c r="K67" s="15">
        <f>K71+K77</f>
        <v>56855</v>
      </c>
      <c r="M67" s="7" t="s">
        <v>77</v>
      </c>
      <c r="N67" s="6"/>
      <c r="O67" s="6"/>
      <c r="P67" s="6"/>
      <c r="Q67" s="6"/>
      <c r="R67" s="6"/>
      <c r="S67" s="6"/>
      <c r="T67" s="6"/>
      <c r="U67" s="3"/>
      <c r="V67" s="4"/>
      <c r="W67" s="14">
        <f>W68+W70+W71</f>
        <v>15241</v>
      </c>
      <c r="Y67" s="7" t="s">
        <v>77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AI68+AI71+AI72</f>
        <v>7010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>
        <v>5566</v>
      </c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>
        <v>605</v>
      </c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>
        <v>7610</v>
      </c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91</v>
      </c>
      <c r="B71" s="3"/>
      <c r="C71" s="3"/>
      <c r="D71" s="3"/>
      <c r="E71" s="3"/>
      <c r="F71" s="3"/>
      <c r="G71" s="3"/>
      <c r="H71" s="3"/>
      <c r="I71" s="3"/>
      <c r="J71" s="4"/>
      <c r="K71" s="5">
        <f>600+605</f>
        <v>1205</v>
      </c>
      <c r="M71" s="2" t="s">
        <v>91</v>
      </c>
      <c r="N71" s="3"/>
      <c r="O71" s="3"/>
      <c r="P71" s="3"/>
      <c r="Q71" s="3"/>
      <c r="R71" s="3"/>
      <c r="S71" s="3"/>
      <c r="T71" s="3"/>
      <c r="U71" s="3"/>
      <c r="V71" s="4"/>
      <c r="W71" s="5">
        <f>1460+605</f>
        <v>2065</v>
      </c>
      <c r="Y71" s="2" t="s">
        <v>91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f>1205+820</f>
        <v>2025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>
        <v>4380</v>
      </c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102</v>
      </c>
      <c r="B77" s="3"/>
      <c r="C77" s="3"/>
      <c r="D77" s="3"/>
      <c r="E77" s="3"/>
      <c r="F77" s="3"/>
      <c r="G77" s="3"/>
      <c r="H77" s="3"/>
      <c r="I77" s="3"/>
      <c r="J77" s="4"/>
      <c r="K77" s="26">
        <v>55650</v>
      </c>
      <c r="M77" s="2" t="s">
        <v>92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92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77889.04000000001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36275.04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27049</v>
      </c>
    </row>
    <row r="80" spans="5:30" ht="12.75">
      <c r="E80" s="19" t="s">
        <v>17</v>
      </c>
      <c r="R80" s="20" t="s">
        <v>18</v>
      </c>
      <c r="AD80" s="20" t="s">
        <v>19</v>
      </c>
    </row>
    <row r="81" spans="1:35" ht="15">
      <c r="A81" s="2" t="s">
        <v>64</v>
      </c>
      <c r="B81" s="3"/>
      <c r="C81" s="3"/>
      <c r="D81" s="3"/>
      <c r="E81" s="3"/>
      <c r="F81" s="3"/>
      <c r="G81" s="3"/>
      <c r="H81" s="3"/>
      <c r="I81" s="3"/>
      <c r="J81" s="4"/>
      <c r="K81" s="12">
        <f>AI55+AI60-AI78</f>
        <v>-15315.040000000008</v>
      </c>
      <c r="M81" s="2" t="s">
        <v>66</v>
      </c>
      <c r="N81" s="3"/>
      <c r="O81" s="3"/>
      <c r="P81" s="3"/>
      <c r="Q81" s="3"/>
      <c r="R81" s="3"/>
      <c r="S81" s="3"/>
      <c r="T81" s="3"/>
      <c r="U81" s="3"/>
      <c r="V81" s="4"/>
      <c r="W81" s="15">
        <f>K81+K86-K104</f>
        <v>-14858.754000000004</v>
      </c>
      <c r="Y81" s="2" t="s">
        <v>68</v>
      </c>
      <c r="Z81" s="3"/>
      <c r="AA81" s="3"/>
      <c r="AB81" s="3"/>
      <c r="AC81" s="3"/>
      <c r="AD81" s="3"/>
      <c r="AE81" s="3"/>
      <c r="AF81" s="3"/>
      <c r="AG81" s="3"/>
      <c r="AH81" s="4"/>
      <c r="AI81" s="15">
        <f>W81+W86-W104</f>
        <v>-9908.468</v>
      </c>
    </row>
    <row r="82" spans="1:35" ht="15">
      <c r="A82" s="2" t="s">
        <v>65</v>
      </c>
      <c r="B82" s="3"/>
      <c r="C82" s="3"/>
      <c r="D82" s="3"/>
      <c r="E82" s="3"/>
      <c r="F82" s="3"/>
      <c r="G82" s="3"/>
      <c r="H82" s="3"/>
      <c r="I82" s="3"/>
      <c r="J82" s="4"/>
      <c r="K82" s="15" t="s">
        <v>20</v>
      </c>
      <c r="M82" s="2" t="s">
        <v>67</v>
      </c>
      <c r="N82" s="3"/>
      <c r="O82" s="3"/>
      <c r="P82" s="3"/>
      <c r="Q82" s="3"/>
      <c r="R82" s="3"/>
      <c r="S82" s="3"/>
      <c r="T82" s="3"/>
      <c r="U82" s="3"/>
      <c r="V82" s="4"/>
      <c r="W82" s="15" t="s">
        <v>20</v>
      </c>
      <c r="Y82" s="2" t="s">
        <v>69</v>
      </c>
      <c r="Z82" s="3"/>
      <c r="AA82" s="3"/>
      <c r="AB82" s="3"/>
      <c r="AC82" s="3"/>
      <c r="AD82" s="3"/>
      <c r="AE82" s="3"/>
      <c r="AF82" s="3"/>
      <c r="AG82" s="3"/>
      <c r="AH82" s="4"/>
      <c r="AI82" s="12" t="s">
        <v>20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v>2759.9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2759.9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2759.9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60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60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60</v>
      </c>
    </row>
    <row r="85" spans="1:35" ht="15">
      <c r="A85" s="2" t="s">
        <v>45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11.14</v>
      </c>
      <c r="M85" s="2" t="s">
        <v>45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11.14</v>
      </c>
      <c r="Y85" s="2" t="s">
        <v>45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11.14</v>
      </c>
    </row>
    <row r="86" spans="1:35" ht="15">
      <c r="A86" s="2" t="s">
        <v>35</v>
      </c>
      <c r="B86" s="3"/>
      <c r="C86" s="3"/>
      <c r="D86" s="3"/>
      <c r="E86" s="3"/>
      <c r="F86" s="3"/>
      <c r="G86" s="3"/>
      <c r="H86" s="3"/>
      <c r="I86" s="3"/>
      <c r="J86" s="4"/>
      <c r="K86" s="15">
        <f>K83*K85</f>
        <v>30745.286000000004</v>
      </c>
      <c r="M86" s="2" t="s">
        <v>34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30745.286000000004</v>
      </c>
      <c r="Y86" s="2" t="s">
        <v>33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30745.286000000004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96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11415.32</v>
      </c>
      <c r="M88" s="7" t="s">
        <v>96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11415.32</v>
      </c>
      <c r="Y88" s="7" t="s">
        <v>96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11415.32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580.4399999999999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580.4399999999999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580.4399999999999</v>
      </c>
    </row>
    <row r="90" spans="1:35" ht="15.75">
      <c r="A90" s="7" t="s">
        <v>49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5279.24</v>
      </c>
      <c r="M90" s="7" t="s">
        <v>49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5279.24</v>
      </c>
      <c r="Y90" s="7" t="s">
        <v>49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5279.24</v>
      </c>
    </row>
    <row r="91" spans="1:35" ht="15.75">
      <c r="A91" s="7" t="s">
        <v>50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2764</v>
      </c>
      <c r="M91" s="7" t="s">
        <v>50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2764</v>
      </c>
      <c r="Y91" s="7" t="s">
        <v>50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2764</v>
      </c>
    </row>
    <row r="92" spans="1:35" ht="15.75">
      <c r="A92" s="7" t="s">
        <v>76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76</v>
      </c>
      <c r="N92" s="3"/>
      <c r="O92" s="3"/>
      <c r="P92" s="3"/>
      <c r="Q92" s="3"/>
      <c r="R92" s="3"/>
      <c r="S92" s="3"/>
      <c r="T92" s="3"/>
      <c r="U92" s="3"/>
      <c r="V92" s="4"/>
      <c r="W92" s="14">
        <v>0</v>
      </c>
      <c r="Y92" s="7" t="s">
        <v>76</v>
      </c>
      <c r="Z92" s="3"/>
      <c r="AA92" s="3"/>
      <c r="AB92" s="3"/>
      <c r="AC92" s="3"/>
      <c r="AD92" s="3"/>
      <c r="AE92" s="3"/>
      <c r="AF92" s="3"/>
      <c r="AG92" s="3"/>
      <c r="AH92" s="4"/>
      <c r="AI92" s="14">
        <f>W92</f>
        <v>0</v>
      </c>
    </row>
    <row r="93" spans="1:35" ht="15.75">
      <c r="A93" s="7" t="s">
        <v>77</v>
      </c>
      <c r="B93" s="6"/>
      <c r="C93" s="6"/>
      <c r="D93" s="6"/>
      <c r="E93" s="6"/>
      <c r="F93" s="6"/>
      <c r="G93" s="6"/>
      <c r="H93" s="6"/>
      <c r="I93" s="3"/>
      <c r="J93" s="4"/>
      <c r="K93" s="15">
        <f>K94+K96+K97</f>
        <v>10250</v>
      </c>
      <c r="M93" s="7" t="s">
        <v>77</v>
      </c>
      <c r="N93" s="6"/>
      <c r="O93" s="6"/>
      <c r="P93" s="6"/>
      <c r="Q93" s="6"/>
      <c r="R93" s="6"/>
      <c r="S93" s="6"/>
      <c r="T93" s="6"/>
      <c r="U93" s="3"/>
      <c r="V93" s="4"/>
      <c r="W93" s="14">
        <f>W94+W96+W97</f>
        <v>5756</v>
      </c>
      <c r="Y93" s="7" t="s">
        <v>77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AI95+AI97+AI98</f>
        <v>4921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>
        <v>1075</v>
      </c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>
        <f>605+984</f>
        <v>1589</v>
      </c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>
        <v>1717</v>
      </c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27">
        <f>5754+2156</f>
        <v>7910</v>
      </c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>
        <v>2748</v>
      </c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91</v>
      </c>
      <c r="B97" s="3"/>
      <c r="C97" s="3"/>
      <c r="D97" s="3"/>
      <c r="E97" s="3"/>
      <c r="F97" s="3"/>
      <c r="G97" s="3"/>
      <c r="H97" s="3"/>
      <c r="I97" s="3"/>
      <c r="J97" s="4"/>
      <c r="K97" s="5">
        <f>600+665</f>
        <v>1265</v>
      </c>
      <c r="M97" s="2" t="s">
        <v>91</v>
      </c>
      <c r="N97" s="3"/>
      <c r="O97" s="3"/>
      <c r="P97" s="3"/>
      <c r="Q97" s="3"/>
      <c r="R97" s="3"/>
      <c r="S97" s="3"/>
      <c r="T97" s="3"/>
      <c r="U97" s="3"/>
      <c r="V97" s="4"/>
      <c r="W97" s="5">
        <f>600+819</f>
        <v>1419</v>
      </c>
      <c r="Y97" s="2" t="s">
        <v>91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f>1723+605</f>
        <v>2328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>
        <v>876</v>
      </c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92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92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92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30289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25795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24960</v>
      </c>
    </row>
    <row r="106" ht="12.75">
      <c r="AI106" s="16" t="s">
        <v>20</v>
      </c>
    </row>
    <row r="107" ht="12.75">
      <c r="AI107" s="25">
        <f>AI86+AI81-AI104</f>
        <v>-4123.181999999997</v>
      </c>
    </row>
    <row r="115" spans="6:13" ht="12.75">
      <c r="F115" t="s">
        <v>97</v>
      </c>
      <c r="H115" t="s">
        <v>98</v>
      </c>
      <c r="I115" t="s">
        <v>99</v>
      </c>
      <c r="K115" t="s">
        <v>100</v>
      </c>
      <c r="M115" t="s">
        <v>101</v>
      </c>
    </row>
    <row r="117" spans="6:8" ht="12.75">
      <c r="F117">
        <f>K17+W17+AI17+K42+W42+W68+AI68+K94+W94</f>
        <v>26118</v>
      </c>
      <c r="H117" t="s">
        <v>20</v>
      </c>
    </row>
    <row r="119" spans="11:22" ht="12.75">
      <c r="K119" t="s">
        <v>103</v>
      </c>
      <c r="L119" t="s">
        <v>104</v>
      </c>
      <c r="M119" t="s">
        <v>105</v>
      </c>
      <c r="N119" t="s">
        <v>28</v>
      </c>
      <c r="O119" t="s">
        <v>26</v>
      </c>
      <c r="P119" t="s">
        <v>24</v>
      </c>
      <c r="Q119" t="s">
        <v>14</v>
      </c>
      <c r="R119" t="s">
        <v>15</v>
      </c>
      <c r="S119" t="s">
        <v>16</v>
      </c>
      <c r="T119" t="s">
        <v>106</v>
      </c>
      <c r="U119" t="s">
        <v>18</v>
      </c>
      <c r="V119" t="s">
        <v>19</v>
      </c>
    </row>
    <row r="120" spans="1:22" ht="15">
      <c r="A120" s="2" t="s">
        <v>52</v>
      </c>
      <c r="B120" s="3"/>
      <c r="C120" s="3"/>
      <c r="D120" s="3"/>
      <c r="E120" s="3"/>
      <c r="F120" s="3"/>
      <c r="G120" s="3"/>
      <c r="H120" s="3"/>
      <c r="I120" s="3"/>
      <c r="J120" s="4"/>
      <c r="K120" s="18"/>
      <c r="L120" s="30"/>
      <c r="M120" s="30"/>
      <c r="N120" s="30"/>
      <c r="O120" s="30"/>
      <c r="P120" s="30"/>
      <c r="Q120" s="30"/>
      <c r="R120" s="26">
        <f>Q121+Q125-Q143</f>
        <v>-13572.800000000017</v>
      </c>
      <c r="S120" s="26">
        <f>R120+R125-R143</f>
        <v>-19056.84000000002</v>
      </c>
      <c r="T120" s="26">
        <f>S120+S125-S143</f>
        <v>-15314.840000000018</v>
      </c>
      <c r="U120" s="26">
        <f>T120+T125-T143</f>
        <v>-14858.840000000018</v>
      </c>
      <c r="V120" s="26">
        <f>AI81</f>
        <v>-9908.468</v>
      </c>
    </row>
    <row r="121" spans="1:22" ht="15">
      <c r="A121" s="2" t="s">
        <v>53</v>
      </c>
      <c r="B121" s="3"/>
      <c r="C121" s="3"/>
      <c r="D121" s="3"/>
      <c r="E121" s="3"/>
      <c r="F121" s="3"/>
      <c r="G121" s="3"/>
      <c r="H121" s="3"/>
      <c r="I121" s="3"/>
      <c r="J121" s="4"/>
      <c r="K121" s="12">
        <v>19444</v>
      </c>
      <c r="L121" s="31">
        <f aca="true" t="shared" si="0" ref="L121:Q121">K121+K125-K143</f>
        <v>22719.759999999995</v>
      </c>
      <c r="M121" s="31">
        <f t="shared" si="0"/>
        <v>20568.83999999999</v>
      </c>
      <c r="N121" s="31">
        <f t="shared" si="0"/>
        <v>24015.55999999999</v>
      </c>
      <c r="O121" s="31">
        <f t="shared" si="0"/>
        <v>24159.319999999992</v>
      </c>
      <c r="P121" s="31">
        <f t="shared" si="0"/>
        <v>26400.27999999999</v>
      </c>
      <c r="Q121" s="31">
        <f t="shared" si="0"/>
        <v>33525.23999999999</v>
      </c>
      <c r="R121" s="30"/>
      <c r="S121" s="30"/>
      <c r="T121" s="30"/>
      <c r="U121" s="30"/>
      <c r="V121" s="26" t="str">
        <f aca="true" t="shared" si="1" ref="V121:V143">AI82</f>
        <v> </v>
      </c>
    </row>
    <row r="122" spans="1:22" ht="15">
      <c r="A122" s="2" t="s">
        <v>0</v>
      </c>
      <c r="B122" s="3"/>
      <c r="C122" s="3"/>
      <c r="D122" s="3"/>
      <c r="E122" s="3"/>
      <c r="F122" s="3"/>
      <c r="G122" s="3"/>
      <c r="H122" s="3"/>
      <c r="I122" s="3"/>
      <c r="J122" s="4"/>
      <c r="K122" s="32">
        <v>2764</v>
      </c>
      <c r="L122" s="32">
        <v>2764</v>
      </c>
      <c r="M122" s="32">
        <v>2764</v>
      </c>
      <c r="N122" s="32">
        <v>2764</v>
      </c>
      <c r="O122" s="32">
        <v>2764</v>
      </c>
      <c r="P122" s="32">
        <v>2764</v>
      </c>
      <c r="Q122" s="32">
        <v>2764</v>
      </c>
      <c r="R122" s="32">
        <v>2764</v>
      </c>
      <c r="S122" s="32">
        <v>2764</v>
      </c>
      <c r="T122" s="30">
        <v>2759.9</v>
      </c>
      <c r="U122" s="30">
        <v>2759.9</v>
      </c>
      <c r="V122" s="26">
        <f t="shared" si="1"/>
        <v>2759.9</v>
      </c>
    </row>
    <row r="123" spans="1:22" ht="15">
      <c r="A123" s="2" t="s">
        <v>1</v>
      </c>
      <c r="B123" s="3"/>
      <c r="C123" s="3"/>
      <c r="D123" s="3"/>
      <c r="E123" s="3"/>
      <c r="F123" s="3"/>
      <c r="G123" s="3"/>
      <c r="H123" s="3"/>
      <c r="I123" s="3"/>
      <c r="J123" s="4"/>
      <c r="K123" s="30">
        <v>60</v>
      </c>
      <c r="L123" s="30">
        <v>60</v>
      </c>
      <c r="M123" s="30">
        <v>60</v>
      </c>
      <c r="N123" s="30">
        <v>60</v>
      </c>
      <c r="O123" s="30">
        <v>60</v>
      </c>
      <c r="P123" s="30">
        <v>60</v>
      </c>
      <c r="Q123" s="30">
        <v>60</v>
      </c>
      <c r="R123" s="30">
        <v>60</v>
      </c>
      <c r="S123" s="30">
        <v>60</v>
      </c>
      <c r="T123" s="30">
        <v>60</v>
      </c>
      <c r="U123" s="30">
        <v>60</v>
      </c>
      <c r="V123" s="26">
        <f t="shared" si="1"/>
        <v>60</v>
      </c>
    </row>
    <row r="124" spans="1:22" ht="15">
      <c r="A124" s="2" t="s">
        <v>45</v>
      </c>
      <c r="B124" s="3"/>
      <c r="C124" s="3"/>
      <c r="D124" s="3"/>
      <c r="E124" s="3"/>
      <c r="F124" s="3"/>
      <c r="G124" s="3"/>
      <c r="H124" s="3"/>
      <c r="I124" s="3"/>
      <c r="J124" s="4"/>
      <c r="K124" s="30">
        <v>9.84</v>
      </c>
      <c r="L124" s="30">
        <v>9.84</v>
      </c>
      <c r="M124" s="30">
        <v>9.84</v>
      </c>
      <c r="N124" s="30">
        <v>9.84</v>
      </c>
      <c r="O124" s="30">
        <v>11.14</v>
      </c>
      <c r="P124" s="30">
        <v>11.14</v>
      </c>
      <c r="Q124" s="30">
        <v>11.14</v>
      </c>
      <c r="R124" s="30">
        <v>11.14</v>
      </c>
      <c r="S124" s="30">
        <v>11.14</v>
      </c>
      <c r="T124" s="30">
        <v>11.14</v>
      </c>
      <c r="U124" s="30">
        <v>11.14</v>
      </c>
      <c r="V124" s="26">
        <f t="shared" si="1"/>
        <v>11.14</v>
      </c>
    </row>
    <row r="125" spans="1:22" ht="15">
      <c r="A125" s="2" t="s">
        <v>21</v>
      </c>
      <c r="B125" s="3"/>
      <c r="C125" s="3"/>
      <c r="D125" s="3"/>
      <c r="E125" s="3"/>
      <c r="F125" s="3"/>
      <c r="G125" s="3"/>
      <c r="H125" s="3"/>
      <c r="I125" s="3"/>
      <c r="J125" s="4"/>
      <c r="K125" s="26">
        <f>K122*K124</f>
        <v>27197.76</v>
      </c>
      <c r="L125" s="26">
        <f>L122*L124</f>
        <v>27197.76</v>
      </c>
      <c r="M125" s="26">
        <f>M122*M124</f>
        <v>27197.76</v>
      </c>
      <c r="N125" s="26">
        <f>N122*N124</f>
        <v>27197.76</v>
      </c>
      <c r="O125" s="30">
        <v>30791</v>
      </c>
      <c r="P125" s="30">
        <v>30791</v>
      </c>
      <c r="Q125" s="30">
        <v>30791</v>
      </c>
      <c r="R125" s="30">
        <v>30791</v>
      </c>
      <c r="S125" s="30">
        <v>30791</v>
      </c>
      <c r="T125" s="30">
        <v>30745</v>
      </c>
      <c r="U125" s="30">
        <v>30745</v>
      </c>
      <c r="V125" s="26">
        <f t="shared" si="1"/>
        <v>30745.286000000004</v>
      </c>
    </row>
    <row r="126" spans="1:22" ht="15.75">
      <c r="A126" s="2"/>
      <c r="B126" s="6" t="s">
        <v>2</v>
      </c>
      <c r="C126" s="6"/>
      <c r="D126" s="3"/>
      <c r="E126" s="3"/>
      <c r="F126" s="3"/>
      <c r="G126" s="3"/>
      <c r="H126" s="3"/>
      <c r="I126" s="3"/>
      <c r="J126" s="4"/>
      <c r="K126" s="30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15" t="s">
        <v>20</v>
      </c>
    </row>
    <row r="127" spans="1:22" ht="15.75">
      <c r="A127" s="7" t="s">
        <v>96</v>
      </c>
      <c r="B127" s="3"/>
      <c r="C127" s="3"/>
      <c r="D127" s="3"/>
      <c r="E127" s="3"/>
      <c r="F127" s="3"/>
      <c r="G127" s="3"/>
      <c r="H127" s="3"/>
      <c r="I127" s="3"/>
      <c r="J127" s="4"/>
      <c r="K127" s="26">
        <f>K122*4.13</f>
        <v>11415.32</v>
      </c>
      <c r="L127" s="27">
        <f>W11</f>
        <v>11415.32</v>
      </c>
      <c r="M127" s="27">
        <f>AI11</f>
        <v>11415.32</v>
      </c>
      <c r="N127" s="27">
        <f>K36</f>
        <v>11415.32</v>
      </c>
      <c r="O127" s="27">
        <f>W36</f>
        <v>11415.32</v>
      </c>
      <c r="P127" s="27">
        <f>AI36</f>
        <v>11415.32</v>
      </c>
      <c r="Q127" s="27">
        <f>K62</f>
        <v>11415.32</v>
      </c>
      <c r="R127" s="27">
        <f>W62</f>
        <v>11415.32</v>
      </c>
      <c r="S127" s="27">
        <f>AI62</f>
        <v>11415.32</v>
      </c>
      <c r="T127" s="27">
        <f>K88</f>
        <v>11415.32</v>
      </c>
      <c r="U127" s="27">
        <f>W88</f>
        <v>11415.32</v>
      </c>
      <c r="V127" s="26">
        <f t="shared" si="1"/>
        <v>11415.32</v>
      </c>
    </row>
    <row r="128" spans="1:22" ht="15.75">
      <c r="A128" s="7" t="s">
        <v>13</v>
      </c>
      <c r="B128" s="3"/>
      <c r="C128" s="3"/>
      <c r="D128" s="3"/>
      <c r="E128" s="3"/>
      <c r="F128" s="3"/>
      <c r="G128" s="3"/>
      <c r="H128" s="3"/>
      <c r="I128" s="3"/>
      <c r="J128" s="4"/>
      <c r="K128" s="26">
        <f>K122*0.21</f>
        <v>580.4399999999999</v>
      </c>
      <c r="L128" s="27">
        <f aca="true" t="shared" si="2" ref="L128:L143">W12</f>
        <v>580.4399999999999</v>
      </c>
      <c r="M128" s="27">
        <f aca="true" t="shared" si="3" ref="M128:M143">AI12</f>
        <v>580.4399999999999</v>
      </c>
      <c r="N128" s="27">
        <f aca="true" t="shared" si="4" ref="N128:N143">K37</f>
        <v>580.4399999999999</v>
      </c>
      <c r="O128" s="27">
        <f aca="true" t="shared" si="5" ref="O128:O143">W37</f>
        <v>580.4399999999999</v>
      </c>
      <c r="P128" s="27">
        <f aca="true" t="shared" si="6" ref="P128:P143">AI37</f>
        <v>580.4399999999999</v>
      </c>
      <c r="Q128" s="27">
        <f aca="true" t="shared" si="7" ref="Q128:Q143">K63</f>
        <v>580.4399999999999</v>
      </c>
      <c r="R128" s="27">
        <f aca="true" t="shared" si="8" ref="R128:R143">W63</f>
        <v>580.4399999999999</v>
      </c>
      <c r="S128" s="27">
        <f aca="true" t="shared" si="9" ref="S128:S143">AI63</f>
        <v>580.4399999999999</v>
      </c>
      <c r="T128" s="27">
        <f aca="true" t="shared" si="10" ref="T128:T143">K89</f>
        <v>580.4399999999999</v>
      </c>
      <c r="U128" s="27">
        <f aca="true" t="shared" si="11" ref="U128:U143">W89</f>
        <v>580.4399999999999</v>
      </c>
      <c r="V128" s="26">
        <f t="shared" si="1"/>
        <v>580.4399999999999</v>
      </c>
    </row>
    <row r="129" spans="1:22" ht="15.75">
      <c r="A129" s="7" t="s">
        <v>49</v>
      </c>
      <c r="B129" s="3"/>
      <c r="C129" s="3"/>
      <c r="D129" s="3"/>
      <c r="E129" s="3"/>
      <c r="F129" s="3"/>
      <c r="G129" s="3"/>
      <c r="H129" s="3"/>
      <c r="I129" s="3"/>
      <c r="J129" s="4"/>
      <c r="K129" s="26">
        <f>K122*1.91</f>
        <v>5279.24</v>
      </c>
      <c r="L129" s="27">
        <f t="shared" si="2"/>
        <v>5279.24</v>
      </c>
      <c r="M129" s="27">
        <f t="shared" si="3"/>
        <v>5279.24</v>
      </c>
      <c r="N129" s="27">
        <f t="shared" si="4"/>
        <v>5279.24</v>
      </c>
      <c r="O129" s="27">
        <f t="shared" si="5"/>
        <v>5279.24</v>
      </c>
      <c r="P129" s="27">
        <f t="shared" si="6"/>
        <v>5279.24</v>
      </c>
      <c r="Q129" s="27">
        <f t="shared" si="7"/>
        <v>5279.24</v>
      </c>
      <c r="R129" s="27">
        <f t="shared" si="8"/>
        <v>5279.24</v>
      </c>
      <c r="S129" s="27">
        <f t="shared" si="9"/>
        <v>5279.24</v>
      </c>
      <c r="T129" s="27">
        <f t="shared" si="10"/>
        <v>5279.24</v>
      </c>
      <c r="U129" s="27">
        <f t="shared" si="11"/>
        <v>5279.24</v>
      </c>
      <c r="V129" s="26">
        <f t="shared" si="1"/>
        <v>5279.24</v>
      </c>
    </row>
    <row r="130" spans="1:22" ht="15.75">
      <c r="A130" s="7" t="s">
        <v>50</v>
      </c>
      <c r="B130" s="3"/>
      <c r="C130" s="3"/>
      <c r="D130" s="3"/>
      <c r="E130" s="3"/>
      <c r="F130" s="3"/>
      <c r="G130" s="3"/>
      <c r="H130" s="3"/>
      <c r="I130" s="3"/>
      <c r="J130" s="4"/>
      <c r="K130" s="26">
        <f>K122*1</f>
        <v>2764</v>
      </c>
      <c r="L130" s="27">
        <f t="shared" si="2"/>
        <v>2764</v>
      </c>
      <c r="M130" s="27">
        <f t="shared" si="3"/>
        <v>2764</v>
      </c>
      <c r="N130" s="27">
        <f t="shared" si="4"/>
        <v>2764</v>
      </c>
      <c r="O130" s="27">
        <f t="shared" si="5"/>
        <v>2764</v>
      </c>
      <c r="P130" s="27">
        <f t="shared" si="6"/>
        <v>2764</v>
      </c>
      <c r="Q130" s="27">
        <f t="shared" si="7"/>
        <v>2764</v>
      </c>
      <c r="R130" s="27">
        <f t="shared" si="8"/>
        <v>2764</v>
      </c>
      <c r="S130" s="27">
        <f t="shared" si="9"/>
        <v>2764</v>
      </c>
      <c r="T130" s="27">
        <f t="shared" si="10"/>
        <v>2764</v>
      </c>
      <c r="U130" s="27">
        <f t="shared" si="11"/>
        <v>2764</v>
      </c>
      <c r="V130" s="26">
        <f t="shared" si="1"/>
        <v>2764</v>
      </c>
    </row>
    <row r="131" spans="1:22" ht="15.75">
      <c r="A131" s="7" t="s">
        <v>76</v>
      </c>
      <c r="B131" s="3"/>
      <c r="C131" s="3"/>
      <c r="D131" s="3"/>
      <c r="E131" s="3"/>
      <c r="F131" s="3"/>
      <c r="G131" s="3"/>
      <c r="H131" s="3"/>
      <c r="I131" s="3"/>
      <c r="J131" s="4"/>
      <c r="K131" s="30">
        <v>0</v>
      </c>
      <c r="L131" s="27">
        <f t="shared" si="2"/>
        <v>995.04</v>
      </c>
      <c r="M131" s="27">
        <f t="shared" si="3"/>
        <v>995.04</v>
      </c>
      <c r="N131" s="27">
        <f t="shared" si="4"/>
        <v>0</v>
      </c>
      <c r="O131" s="27">
        <f t="shared" si="5"/>
        <v>995.04</v>
      </c>
      <c r="P131" s="27">
        <f t="shared" si="6"/>
        <v>995.04</v>
      </c>
      <c r="Q131" s="27">
        <f t="shared" si="7"/>
        <v>995.04</v>
      </c>
      <c r="R131" s="27">
        <f t="shared" si="8"/>
        <v>995.04</v>
      </c>
      <c r="S131" s="27">
        <f t="shared" si="9"/>
        <v>0</v>
      </c>
      <c r="T131" s="27">
        <f t="shared" si="10"/>
        <v>0</v>
      </c>
      <c r="U131" s="27">
        <f t="shared" si="11"/>
        <v>0</v>
      </c>
      <c r="V131" s="26">
        <f t="shared" si="1"/>
        <v>0</v>
      </c>
    </row>
    <row r="132" spans="1:25" ht="15.75">
      <c r="A132" s="7" t="s">
        <v>77</v>
      </c>
      <c r="B132" s="6"/>
      <c r="C132" s="6"/>
      <c r="D132" s="6"/>
      <c r="E132" s="6"/>
      <c r="F132" s="6"/>
      <c r="G132" s="6"/>
      <c r="H132" s="6"/>
      <c r="I132" s="3"/>
      <c r="J132" s="4"/>
      <c r="K132" s="30">
        <f>K133+K135+K136+K139</f>
        <v>3883</v>
      </c>
      <c r="L132" s="27">
        <f t="shared" si="2"/>
        <v>8314.64</v>
      </c>
      <c r="M132" s="27">
        <f t="shared" si="3"/>
        <v>2717</v>
      </c>
      <c r="N132" s="27">
        <f t="shared" si="4"/>
        <v>7015</v>
      </c>
      <c r="O132" s="27">
        <f t="shared" si="5"/>
        <v>7516</v>
      </c>
      <c r="P132" s="27">
        <f t="shared" si="6"/>
        <v>2632</v>
      </c>
      <c r="Q132" s="27">
        <f t="shared" si="7"/>
        <v>56855</v>
      </c>
      <c r="R132" s="27">
        <f t="shared" si="8"/>
        <v>15241</v>
      </c>
      <c r="S132" s="27">
        <f t="shared" si="9"/>
        <v>7010</v>
      </c>
      <c r="T132" s="27">
        <f t="shared" si="10"/>
        <v>10250</v>
      </c>
      <c r="U132" s="27">
        <f t="shared" si="11"/>
        <v>5756</v>
      </c>
      <c r="V132" s="26">
        <f t="shared" si="1"/>
        <v>4921</v>
      </c>
      <c r="W132" s="29"/>
      <c r="X132" s="29"/>
      <c r="Y132" s="29"/>
    </row>
    <row r="133" spans="1:28" ht="15.75">
      <c r="A133" s="2" t="s">
        <v>3</v>
      </c>
      <c r="B133" s="3"/>
      <c r="C133" s="3"/>
      <c r="D133" s="3"/>
      <c r="E133" s="3"/>
      <c r="F133" s="3"/>
      <c r="G133" s="3"/>
      <c r="H133" s="3"/>
      <c r="I133" s="3"/>
      <c r="J133" s="4"/>
      <c r="K133" s="30">
        <v>1598</v>
      </c>
      <c r="L133" s="27">
        <f t="shared" si="2"/>
        <v>5489</v>
      </c>
      <c r="M133" s="27">
        <f t="shared" si="3"/>
        <v>907</v>
      </c>
      <c r="N133" s="27">
        <f t="shared" si="4"/>
        <v>5439</v>
      </c>
      <c r="O133" s="27">
        <f t="shared" si="5"/>
        <v>3850</v>
      </c>
      <c r="P133" s="27">
        <f t="shared" si="6"/>
        <v>0</v>
      </c>
      <c r="Q133" s="27">
        <f t="shared" si="7"/>
        <v>0</v>
      </c>
      <c r="R133" s="27">
        <f t="shared" si="8"/>
        <v>5566</v>
      </c>
      <c r="S133" s="27">
        <f t="shared" si="9"/>
        <v>605</v>
      </c>
      <c r="T133" s="27">
        <f t="shared" si="10"/>
        <v>1075</v>
      </c>
      <c r="U133" s="27">
        <f t="shared" si="11"/>
        <v>1589</v>
      </c>
      <c r="V133" s="26">
        <f t="shared" si="1"/>
        <v>0</v>
      </c>
      <c r="W133" s="33"/>
      <c r="X133" s="28"/>
      <c r="Y133" s="34"/>
      <c r="Z133" s="28"/>
      <c r="AA133" s="28"/>
      <c r="AB133" s="28"/>
    </row>
    <row r="134" spans="1:28" ht="15.75">
      <c r="A134" s="2" t="s">
        <v>4</v>
      </c>
      <c r="B134" s="3"/>
      <c r="C134" s="3"/>
      <c r="D134" s="3"/>
      <c r="E134" s="3"/>
      <c r="F134" s="3"/>
      <c r="G134" s="3"/>
      <c r="H134" s="3"/>
      <c r="I134" s="3"/>
      <c r="J134" s="4"/>
      <c r="K134" s="30"/>
      <c r="L134" s="27">
        <f t="shared" si="2"/>
        <v>0</v>
      </c>
      <c r="M134" s="27">
        <f t="shared" si="3"/>
        <v>0</v>
      </c>
      <c r="N134" s="27">
        <f t="shared" si="4"/>
        <v>0</v>
      </c>
      <c r="O134" s="27">
        <f t="shared" si="5"/>
        <v>0</v>
      </c>
      <c r="P134" s="27">
        <f t="shared" si="6"/>
        <v>0</v>
      </c>
      <c r="Q134" s="27">
        <f t="shared" si="7"/>
        <v>0</v>
      </c>
      <c r="R134" s="27">
        <f t="shared" si="8"/>
        <v>0</v>
      </c>
      <c r="S134" s="27">
        <f t="shared" si="9"/>
        <v>0</v>
      </c>
      <c r="T134" s="27">
        <f t="shared" si="10"/>
        <v>0</v>
      </c>
      <c r="U134" s="27">
        <f t="shared" si="11"/>
        <v>0</v>
      </c>
      <c r="V134" s="26">
        <f t="shared" si="1"/>
        <v>1717</v>
      </c>
      <c r="W134" s="33"/>
      <c r="X134" s="28"/>
      <c r="Y134" s="34"/>
      <c r="Z134" s="28"/>
      <c r="AA134" s="28"/>
      <c r="AB134" s="28"/>
    </row>
    <row r="135" spans="1:28" ht="15.75">
      <c r="A135" s="2" t="s">
        <v>5</v>
      </c>
      <c r="B135" s="3"/>
      <c r="C135" s="3"/>
      <c r="D135" s="3"/>
      <c r="E135" s="3"/>
      <c r="F135" s="3"/>
      <c r="G135" s="3"/>
      <c r="H135" s="3"/>
      <c r="I135" s="3"/>
      <c r="J135" s="4"/>
      <c r="K135" s="30">
        <f>585</f>
        <v>585</v>
      </c>
      <c r="L135" s="27">
        <f t="shared" si="2"/>
        <v>0</v>
      </c>
      <c r="M135" s="27">
        <f t="shared" si="3"/>
        <v>0</v>
      </c>
      <c r="N135" s="27">
        <f t="shared" si="4"/>
        <v>0</v>
      </c>
      <c r="O135" s="27">
        <f t="shared" si="5"/>
        <v>0</v>
      </c>
      <c r="P135" s="27">
        <f t="shared" si="6"/>
        <v>0</v>
      </c>
      <c r="Q135" s="27">
        <f t="shared" si="7"/>
        <v>0</v>
      </c>
      <c r="R135" s="27">
        <f t="shared" si="8"/>
        <v>7610</v>
      </c>
      <c r="S135" s="27">
        <f t="shared" si="9"/>
        <v>0</v>
      </c>
      <c r="T135" s="27">
        <f t="shared" si="10"/>
        <v>7910</v>
      </c>
      <c r="U135" s="27">
        <f t="shared" si="11"/>
        <v>2748</v>
      </c>
      <c r="V135" s="26">
        <f t="shared" si="1"/>
        <v>0</v>
      </c>
      <c r="W135" s="33"/>
      <c r="X135" s="28"/>
      <c r="Y135" s="35"/>
      <c r="Z135" s="28"/>
      <c r="AA135" s="28"/>
      <c r="AB135" s="28"/>
    </row>
    <row r="136" spans="1:28" ht="15.75">
      <c r="A136" s="2" t="s">
        <v>91</v>
      </c>
      <c r="B136" s="3"/>
      <c r="C136" s="3"/>
      <c r="D136" s="3"/>
      <c r="E136" s="3"/>
      <c r="F136" s="3"/>
      <c r="G136" s="3"/>
      <c r="H136" s="3"/>
      <c r="I136" s="3"/>
      <c r="J136" s="4"/>
      <c r="K136" s="30">
        <v>600</v>
      </c>
      <c r="L136" s="27">
        <f t="shared" si="2"/>
        <v>725</v>
      </c>
      <c r="M136" s="27">
        <f t="shared" si="3"/>
        <v>1810</v>
      </c>
      <c r="N136" s="27">
        <f t="shared" si="4"/>
        <v>1576</v>
      </c>
      <c r="O136" s="27">
        <f t="shared" si="5"/>
        <v>600</v>
      </c>
      <c r="P136" s="27">
        <f t="shared" si="6"/>
        <v>2632</v>
      </c>
      <c r="Q136" s="27">
        <f t="shared" si="7"/>
        <v>1205</v>
      </c>
      <c r="R136" s="27">
        <f t="shared" si="8"/>
        <v>2065</v>
      </c>
      <c r="S136" s="27">
        <f t="shared" si="9"/>
        <v>2025</v>
      </c>
      <c r="T136" s="27">
        <f t="shared" si="10"/>
        <v>1265</v>
      </c>
      <c r="U136" s="27">
        <f t="shared" si="11"/>
        <v>1419</v>
      </c>
      <c r="V136" s="26">
        <f t="shared" si="1"/>
        <v>2328</v>
      </c>
      <c r="W136" s="33"/>
      <c r="X136" s="28"/>
      <c r="Y136" s="35"/>
      <c r="Z136" s="28"/>
      <c r="AA136" s="28"/>
      <c r="AB136" s="28"/>
    </row>
    <row r="137" spans="1:28" ht="15.75">
      <c r="A137" s="8" t="s">
        <v>6</v>
      </c>
      <c r="B137" s="9"/>
      <c r="C137" s="9"/>
      <c r="D137" s="9"/>
      <c r="E137" s="9"/>
      <c r="F137" s="9"/>
      <c r="G137" s="9"/>
      <c r="H137" s="9"/>
      <c r="I137" s="9"/>
      <c r="J137" s="10"/>
      <c r="K137" s="5"/>
      <c r="L137" s="27">
        <f t="shared" si="2"/>
        <v>0</v>
      </c>
      <c r="M137" s="27">
        <f t="shared" si="3"/>
        <v>0</v>
      </c>
      <c r="N137" s="27">
        <f t="shared" si="4"/>
        <v>0</v>
      </c>
      <c r="O137" s="27">
        <f t="shared" si="5"/>
        <v>3066</v>
      </c>
      <c r="P137" s="27">
        <f t="shared" si="6"/>
        <v>0</v>
      </c>
      <c r="Q137" s="27">
        <f t="shared" si="7"/>
        <v>0</v>
      </c>
      <c r="R137" s="27">
        <f t="shared" si="8"/>
        <v>0</v>
      </c>
      <c r="S137" s="27">
        <f t="shared" si="9"/>
        <v>4380</v>
      </c>
      <c r="T137" s="27">
        <f t="shared" si="10"/>
        <v>0</v>
      </c>
      <c r="U137" s="27">
        <f t="shared" si="11"/>
        <v>0</v>
      </c>
      <c r="V137" s="26">
        <f t="shared" si="1"/>
        <v>876</v>
      </c>
      <c r="W137" s="33"/>
      <c r="X137" s="28"/>
      <c r="Y137" s="34"/>
      <c r="Z137" s="28"/>
      <c r="AA137" s="29"/>
      <c r="AB137" s="29"/>
    </row>
    <row r="138" spans="1:28" ht="15.75">
      <c r="A138" s="2" t="s">
        <v>7</v>
      </c>
      <c r="B138" s="3"/>
      <c r="C138" s="3"/>
      <c r="D138" s="3"/>
      <c r="E138" s="3"/>
      <c r="F138" s="3"/>
      <c r="G138" s="3"/>
      <c r="H138" s="3"/>
      <c r="I138" s="3"/>
      <c r="J138" s="4"/>
      <c r="K138" s="5"/>
      <c r="L138" s="27">
        <f t="shared" si="2"/>
        <v>0</v>
      </c>
      <c r="M138" s="27">
        <f t="shared" si="3"/>
        <v>0</v>
      </c>
      <c r="N138" s="27">
        <f t="shared" si="4"/>
        <v>0</v>
      </c>
      <c r="O138" s="27">
        <f t="shared" si="5"/>
        <v>0</v>
      </c>
      <c r="P138" s="27">
        <f t="shared" si="6"/>
        <v>0</v>
      </c>
      <c r="Q138" s="27">
        <f t="shared" si="7"/>
        <v>0</v>
      </c>
      <c r="R138" s="27">
        <f t="shared" si="8"/>
        <v>0</v>
      </c>
      <c r="S138" s="27">
        <f t="shared" si="9"/>
        <v>0</v>
      </c>
      <c r="T138" s="27">
        <f t="shared" si="10"/>
        <v>0</v>
      </c>
      <c r="U138" s="27">
        <f t="shared" si="11"/>
        <v>0</v>
      </c>
      <c r="V138" s="26">
        <f t="shared" si="1"/>
        <v>0</v>
      </c>
      <c r="W138" s="33"/>
      <c r="X138" s="29"/>
      <c r="Y138" s="34"/>
      <c r="Z138" s="29"/>
      <c r="AA138" s="29"/>
      <c r="AB138" s="29"/>
    </row>
    <row r="139" spans="1:28" ht="15.75">
      <c r="A139" s="2" t="s">
        <v>93</v>
      </c>
      <c r="B139" s="3"/>
      <c r="C139" s="3"/>
      <c r="D139" s="3"/>
      <c r="E139" s="3"/>
      <c r="F139" s="3"/>
      <c r="G139" s="3"/>
      <c r="H139" s="3"/>
      <c r="I139" s="3"/>
      <c r="J139" s="4"/>
      <c r="K139" s="5">
        <v>1100</v>
      </c>
      <c r="L139" s="27">
        <f t="shared" si="2"/>
        <v>0</v>
      </c>
      <c r="M139" s="27">
        <f t="shared" si="3"/>
        <v>0</v>
      </c>
      <c r="N139" s="27">
        <f t="shared" si="4"/>
        <v>0</v>
      </c>
      <c r="O139" s="27">
        <f t="shared" si="5"/>
        <v>0</v>
      </c>
      <c r="P139" s="27">
        <f t="shared" si="6"/>
        <v>0</v>
      </c>
      <c r="Q139" s="27">
        <f t="shared" si="7"/>
        <v>0</v>
      </c>
      <c r="R139" s="27">
        <f t="shared" si="8"/>
        <v>0</v>
      </c>
      <c r="S139" s="27">
        <f t="shared" si="9"/>
        <v>0</v>
      </c>
      <c r="T139" s="27">
        <f t="shared" si="10"/>
        <v>0</v>
      </c>
      <c r="U139" s="27">
        <f t="shared" si="11"/>
        <v>0</v>
      </c>
      <c r="V139" s="26">
        <f t="shared" si="1"/>
        <v>0</v>
      </c>
      <c r="W139" s="36"/>
      <c r="X139" s="37"/>
      <c r="Y139" s="34"/>
      <c r="Z139" s="29"/>
      <c r="AA139" s="29"/>
      <c r="AB139" s="29"/>
    </row>
    <row r="140" spans="1:25" ht="15.75">
      <c r="A140" s="8" t="s">
        <v>9</v>
      </c>
      <c r="B140" s="9"/>
      <c r="C140" s="9"/>
      <c r="D140" s="9"/>
      <c r="E140" s="9"/>
      <c r="F140" s="9"/>
      <c r="G140" s="9"/>
      <c r="H140" s="9"/>
      <c r="I140" s="9"/>
      <c r="J140" s="10"/>
      <c r="K140" s="5"/>
      <c r="L140" s="27">
        <f t="shared" si="2"/>
        <v>0</v>
      </c>
      <c r="M140" s="27">
        <f t="shared" si="3"/>
        <v>0</v>
      </c>
      <c r="N140" s="27">
        <f t="shared" si="4"/>
        <v>0</v>
      </c>
      <c r="O140" s="27">
        <f t="shared" si="5"/>
        <v>0</v>
      </c>
      <c r="P140" s="27">
        <f t="shared" si="6"/>
        <v>0</v>
      </c>
      <c r="Q140" s="27">
        <f t="shared" si="7"/>
        <v>0</v>
      </c>
      <c r="R140" s="27">
        <f t="shared" si="8"/>
        <v>0</v>
      </c>
      <c r="S140" s="27">
        <f t="shared" si="9"/>
        <v>0</v>
      </c>
      <c r="T140" s="27">
        <f t="shared" si="10"/>
        <v>0</v>
      </c>
      <c r="U140" s="27">
        <f t="shared" si="11"/>
        <v>0</v>
      </c>
      <c r="V140" s="26">
        <f t="shared" si="1"/>
        <v>0</v>
      </c>
      <c r="W140" s="33"/>
      <c r="X140" s="29"/>
      <c r="Y140" s="34"/>
    </row>
    <row r="141" spans="1:25" ht="15">
      <c r="A141" s="2" t="s">
        <v>10</v>
      </c>
      <c r="B141" s="3"/>
      <c r="C141" s="3"/>
      <c r="D141" s="3"/>
      <c r="E141" s="3"/>
      <c r="F141" s="3"/>
      <c r="G141" s="3"/>
      <c r="H141" s="3"/>
      <c r="I141" s="3"/>
      <c r="J141" s="4"/>
      <c r="K141" s="5"/>
      <c r="L141" s="27">
        <f t="shared" si="2"/>
        <v>0</v>
      </c>
      <c r="M141" s="27">
        <f t="shared" si="3"/>
        <v>0</v>
      </c>
      <c r="N141" s="27">
        <f t="shared" si="4"/>
        <v>0</v>
      </c>
      <c r="O141" s="27">
        <f t="shared" si="5"/>
        <v>0</v>
      </c>
      <c r="P141" s="27">
        <f t="shared" si="6"/>
        <v>0</v>
      </c>
      <c r="Q141" s="27">
        <f t="shared" si="7"/>
        <v>0</v>
      </c>
      <c r="R141" s="27">
        <f t="shared" si="8"/>
        <v>0</v>
      </c>
      <c r="S141" s="27">
        <f t="shared" si="9"/>
        <v>0</v>
      </c>
      <c r="T141" s="27">
        <f t="shared" si="10"/>
        <v>0</v>
      </c>
      <c r="U141" s="27">
        <f t="shared" si="11"/>
        <v>0</v>
      </c>
      <c r="V141" s="26">
        <f t="shared" si="1"/>
        <v>0</v>
      </c>
      <c r="W141" s="33"/>
      <c r="X141" s="29"/>
      <c r="Y141" s="29"/>
    </row>
    <row r="142" spans="1:25" ht="15">
      <c r="A142" s="2" t="s">
        <v>92</v>
      </c>
      <c r="B142" s="3"/>
      <c r="C142" s="3"/>
      <c r="D142" s="3"/>
      <c r="E142" s="3"/>
      <c r="F142" s="3"/>
      <c r="G142" s="3"/>
      <c r="H142" s="3"/>
      <c r="I142" s="3"/>
      <c r="J142" s="4"/>
      <c r="K142" s="15"/>
      <c r="L142" s="27">
        <f t="shared" si="2"/>
        <v>2100.64</v>
      </c>
      <c r="M142" s="27">
        <f t="shared" si="3"/>
        <v>0</v>
      </c>
      <c r="N142" s="27">
        <f t="shared" si="4"/>
        <v>0</v>
      </c>
      <c r="O142" s="27">
        <f t="shared" si="5"/>
        <v>0</v>
      </c>
      <c r="P142" s="27">
        <f t="shared" si="6"/>
        <v>0</v>
      </c>
      <c r="Q142" s="27">
        <f t="shared" si="7"/>
        <v>55650</v>
      </c>
      <c r="R142" s="27">
        <f t="shared" si="8"/>
        <v>0</v>
      </c>
      <c r="S142" s="27">
        <f t="shared" si="9"/>
        <v>0</v>
      </c>
      <c r="T142" s="27">
        <f t="shared" si="10"/>
        <v>0</v>
      </c>
      <c r="U142" s="27">
        <f t="shared" si="11"/>
        <v>0</v>
      </c>
      <c r="V142" s="26">
        <f t="shared" si="1"/>
        <v>0</v>
      </c>
      <c r="W142" s="33"/>
      <c r="X142" s="29"/>
      <c r="Y142" s="29"/>
    </row>
    <row r="143" spans="1:25" ht="15">
      <c r="A143" s="8" t="s">
        <v>11</v>
      </c>
      <c r="B143" s="9"/>
      <c r="C143" s="9"/>
      <c r="D143" s="9"/>
      <c r="E143" s="9"/>
      <c r="F143" s="9"/>
      <c r="G143" s="9"/>
      <c r="H143" s="9"/>
      <c r="I143" s="9"/>
      <c r="J143" s="10"/>
      <c r="K143" s="26">
        <f>K127+K128+K129+K130+K131+K132</f>
        <v>23922</v>
      </c>
      <c r="L143" s="26">
        <f t="shared" si="2"/>
        <v>29348.68</v>
      </c>
      <c r="M143" s="26">
        <f t="shared" si="3"/>
        <v>23751.04</v>
      </c>
      <c r="N143" s="26">
        <f t="shared" si="4"/>
        <v>27054</v>
      </c>
      <c r="O143" s="26">
        <f t="shared" si="5"/>
        <v>28550.04</v>
      </c>
      <c r="P143" s="26">
        <f t="shared" si="6"/>
        <v>23666.04</v>
      </c>
      <c r="Q143" s="26">
        <f t="shared" si="7"/>
        <v>77889.04000000001</v>
      </c>
      <c r="R143" s="26">
        <f t="shared" si="8"/>
        <v>36275.04</v>
      </c>
      <c r="S143" s="26">
        <f t="shared" si="9"/>
        <v>27049</v>
      </c>
      <c r="T143" s="26">
        <f t="shared" si="10"/>
        <v>30289</v>
      </c>
      <c r="U143" s="26">
        <f t="shared" si="11"/>
        <v>25795</v>
      </c>
      <c r="V143" s="26">
        <f t="shared" si="1"/>
        <v>24960</v>
      </c>
      <c r="W143" s="37"/>
      <c r="X143" s="37"/>
      <c r="Y143" s="29"/>
    </row>
    <row r="146" spans="20:22" ht="12.75">
      <c r="T146" s="20" t="s">
        <v>107</v>
      </c>
      <c r="U146" s="20"/>
      <c r="V146" s="25">
        <f>V120+V125-V143</f>
        <v>-4123.181999999997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2013-01-28T00:55:41Z</cp:lastPrinted>
  <dcterms:created xsi:type="dcterms:W3CDTF">2012-04-11T04:13:08Z</dcterms:created>
  <dcterms:modified xsi:type="dcterms:W3CDTF">2018-03-29T08:56:14Z</dcterms:modified>
  <cp:category/>
  <cp:version/>
  <cp:contentType/>
  <cp:contentStatus/>
</cp:coreProperties>
</file>