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<sst xmlns="http://schemas.openxmlformats.org/spreadsheetml/2006/main" count="426" uniqueCount="104">
  <si>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</si>
  <si>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</si>
  <si>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</si>
  <si>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</si>
  <si>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</si>
  <si>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</si>
  <si>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</si>
  <si>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</si>
  <si>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</si>
  <si>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</si>
  <si>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</si>
  <si>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</si>
  <si>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</si>
  <si>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</si>
  <si>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</si>
  <si>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</si>
  <si>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</si>
  <si>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 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</si>
  <si>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</si>
  <si>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</si>
  <si>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</si>
  <si>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</si>
  <si>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</si>
  <si>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</si>
  <si>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</si>
  <si>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</si>
  <si>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</si>
  <si>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</si>
  <si>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</si>
  <si>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</si>
  <si>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</si>
  <si>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</si>
  <si>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</si>
  <si>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</si>
  <si>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</si>
  <si>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</si>
  <si>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13 ул. Элеваторная за 4 квартал  </t>
  </si>
  <si>
    <t xml:space="preserve">коммунальным услугам жилого дома № 13 ул. Элеваторная за 3 квартал  </t>
  </si>
  <si>
    <t xml:space="preserve">5.начислено за 3 квартал </t>
  </si>
  <si>
    <t xml:space="preserve">коммунальным услугам жилого дома № 13 ул. Элеваторная за 2 квартал  </t>
  </si>
  <si>
    <t xml:space="preserve">5.начислено за 2 квартал  </t>
  </si>
  <si>
    <t xml:space="preserve">коммунальным услугам жилого дома № 13 ул. Элеваторная за 1 квартал  </t>
  </si>
  <si>
    <t xml:space="preserve">5.начислено за 1 квартал  </t>
  </si>
  <si>
    <t xml:space="preserve">коммунальным услугам жилого дома № 13  ул. Элеваторная  за январь  </t>
  </si>
  <si>
    <t xml:space="preserve">5. Тариф </t>
  </si>
  <si>
    <t xml:space="preserve">коммунальным услугам жилого дома № 13 ул. Элеваторная за февраль  </t>
  </si>
  <si>
    <t xml:space="preserve">5. Тариф  </t>
  </si>
  <si>
    <t xml:space="preserve">коммунальным услугам жилого дома № 13 ул. Элеваторная  за март </t>
  </si>
  <si>
    <t xml:space="preserve">6.начислено за декабрь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</si>
  <si>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</si>
  <si>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</si>
  <si>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</si>
  <si>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</si>
  <si>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</si>
  <si>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</si>
  <si>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</si>
  <si>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</si>
  <si>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</si>
  <si>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</si>
  <si>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</si>
  <si>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</si>
  <si>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</si>
  <si>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</si>
  <si>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</si>
  <si>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</si>
  <si>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</si>
  <si>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</si>
  <si>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</si>
  <si>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</si>
  <si>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</si>
  <si>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</si>
  <si>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</si>
  <si>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01.06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</si>
  <si>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</si>
  <si>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</si>
  <si>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</si>
  <si>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</si>
  <si>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</si>
  <si>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</si>
  <si>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</si>
  <si>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</si>
  <si>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</si>
  <si>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</si>
  <si>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</si>
  <si>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</si>
  <si>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</si>
  <si>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</si>
  <si>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</si>
  <si>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</si>
  <si>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</si>
  <si>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</si>
  <si>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</si>
  <si>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</si>
  <si>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</si>
  <si>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t>к. Прочие работы  (ступени от снега)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</si>
  <si>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</si>
  <si>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ж.Смена входных дверей в местах общего пользования (доводчик)</t>
  </si>
  <si>
    <t>к. Прочие работы  (герметизация швов)</t>
  </si>
  <si>
    <t>з. Смена оконных блоков в местах общего пользования (форточка)</t>
  </si>
  <si>
    <t>январь</t>
  </si>
  <si>
    <t>февраль</t>
  </si>
  <si>
    <t>март</t>
  </si>
  <si>
    <t>октябрь</t>
  </si>
  <si>
    <t>остаток на 01.01.2018г.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</si>
</sst>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7092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4258.9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80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125722.72799999997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52767.77099999999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2683.107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24403.496999999996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12776.699999999999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Лист2!AI16+Лист2!AI15+Лист2!W15+Лист2!W16+Лист2!K16</f>
        <v>57577.244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150208.319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80</v>
      </c>
      <c r="B20" s="3"/>
      <c r="C20" s="3"/>
      <c r="D20" s="3"/>
      <c r="E20" s="3"/>
      <c r="F20" s="3"/>
      <c r="G20" s="3"/>
      <c r="H20" s="3"/>
      <c r="I20" s="3"/>
      <c r="J20" s="4"/>
      <c r="K20" s="12">
        <f>K5+K8-K15</f>
        <v>-17393.591000000015</v>
      </c>
      <c r="L20" s="16"/>
    </row>
    <row r="21" spans="1:11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17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4258.9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80</v>
      </c>
    </row>
    <row r="24" spans="1:11" ht="15">
      <c r="A24" s="2" t="s">
        <v>40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127039.576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95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52767.77099999999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2683.107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24403.496999999996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12776.699999999999</v>
      </c>
    </row>
    <row r="30" spans="1:11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Лист2!AI40+Лист2!AI41+Лист2!W40+Лист2!W41+Лист2!K41</f>
        <v>14862.752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107493.82699999999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2">
        <f>K20+K24-K31</f>
        <v>2152.157999999996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4258.9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80</v>
      </c>
    </row>
    <row r="40" spans="1:11" ht="15">
      <c r="A40" s="2" t="s">
        <v>38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127698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95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52767.77099999999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2683.107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24403.496999999996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12776.699999999999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Лист2!AI67+Лист2!W66+Лист2!W67+Лист2!K66+Лист2!K67</f>
        <v>47670.752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140301.827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36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4"/>
      <c r="K52" s="15">
        <f>K37+K40-K47</f>
        <v>-10451.668999999994</v>
      </c>
      <c r="L52" s="16"/>
    </row>
    <row r="53" spans="1:11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4258.9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80</v>
      </c>
    </row>
    <row r="56" spans="1:11" ht="15">
      <c r="A56" s="2" t="s">
        <v>35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Лист2!AI86+Лист2!W86+Лист2!K86</f>
        <v>127698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95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52767.77099999999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2683.107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24403.496999999996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12776.699999999999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20538.6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113169.67499999999</v>
      </c>
    </row>
    <row r="65" spans="1:12" ht="15">
      <c r="A65" s="2" t="s">
        <v>86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7092</v>
      </c>
      <c r="L65" s="16"/>
    </row>
    <row r="66" spans="1:11" ht="15">
      <c r="A66" s="21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508158.304</v>
      </c>
    </row>
    <row r="67" spans="1:11" ht="15">
      <c r="A67" s="22" t="s">
        <v>88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511173.6479999999</v>
      </c>
    </row>
    <row r="68" spans="1:11" ht="15">
      <c r="A68" s="2" t="s">
        <v>89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4076.6560000000754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3"/>
  <sheetViews>
    <sheetView tabSelected="1" workbookViewId="0" topLeftCell="K99">
      <selection activeCell="V118" sqref="V118:V131"/>
    </sheetView>
  </sheetViews>
  <sheetFormatPr defaultColWidth="9.00390625" defaultRowHeight="12.75"/>
  <cols>
    <col min="10" max="10" width="18.25390625" style="0" customWidth="1"/>
    <col min="22" max="22" width="10.125" style="0" customWidth="1"/>
    <col min="34" max="34" width="18.00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17</v>
      </c>
      <c r="X4" s="16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2">
        <f>W5+W9-W27</f>
        <v>-14845.765999999996</v>
      </c>
      <c r="AJ4" s="16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7092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3614.650999999998</v>
      </c>
      <c r="Y5" s="2" t="s">
        <v>74</v>
      </c>
      <c r="Z5" s="3"/>
      <c r="AA5" s="3"/>
      <c r="AB5" s="3"/>
      <c r="AC5" s="3"/>
      <c r="AD5" s="3"/>
      <c r="AE5" s="3"/>
      <c r="AF5" s="3"/>
      <c r="AG5" s="3"/>
      <c r="AH5" s="4"/>
      <c r="AI5" s="12"/>
      <c r="AJ5" s="16" t="s">
        <v>17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4258.9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4258.9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4256.6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80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v>9.84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9.84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9.84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41907.575999999994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41907.575999999994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41907.575999999994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17589.256999999998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17589.256999999998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17589.256999999998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894.3689999999999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894.3689999999999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894.3689999999999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K6*1.91</f>
        <v>8134.498999999999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8134.498999999999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8134.498999999999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4258.9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4258.9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4258.9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5">
        <f>W6*0.36</f>
        <v>1533.2039999999997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AI6*0.36</f>
        <v>1532.376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5">
        <f>K17+K19+K20+K23</f>
        <v>14507.9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5">
        <f>W17+W20+W21+W26</f>
        <v>27957.764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AI17+AI20</f>
        <v>12046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>
        <f>451+1501</f>
        <v>1952</v>
      </c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>
        <f>21100+631</f>
        <v>21731</v>
      </c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>
        <v>11246</v>
      </c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26">
        <f>5726+K6</f>
        <v>9984.9</v>
      </c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f>800+671</f>
        <v>1471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800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800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>
        <v>2190</v>
      </c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5">
        <v>1100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94</v>
      </c>
      <c r="N26" s="3"/>
      <c r="O26" s="3"/>
      <c r="P26" s="3"/>
      <c r="Q26" s="3"/>
      <c r="R26" s="3"/>
      <c r="S26" s="3"/>
      <c r="T26" s="3"/>
      <c r="U26" s="3"/>
      <c r="V26" s="4"/>
      <c r="W26" s="27">
        <f>W6*0.38*2</f>
        <v>3236.7639999999997</v>
      </c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45384.924999999996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60367.99299999999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44455.401</v>
      </c>
    </row>
    <row r="28" spans="1:33" ht="15.75">
      <c r="A28" s="1"/>
      <c r="B28" s="1"/>
      <c r="C28" s="1"/>
      <c r="D28" s="1"/>
      <c r="E28" s="1"/>
      <c r="F28" s="24" t="s">
        <v>28</v>
      </c>
      <c r="G28" s="1"/>
      <c r="H28" s="1"/>
      <c r="I28" s="1"/>
      <c r="M28" s="1"/>
      <c r="N28" s="1"/>
      <c r="O28" s="1"/>
      <c r="P28" s="1"/>
      <c r="Q28" s="1"/>
      <c r="R28" s="24" t="s">
        <v>26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-17393.591</v>
      </c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-8939.04</v>
      </c>
      <c r="X29" s="16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-2317.440999999999</v>
      </c>
      <c r="AJ29" s="16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17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17</v>
      </c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17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AI6</f>
        <v>4256.6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4256.6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4256.6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80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9.84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v>10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10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41907.575999999994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42566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42566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17589.256999999998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17589.256999999998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17589.256999999998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894.3689999999999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894.3689999999999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894.3689999999999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8134.498999999999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8134.498999999999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8134.498999999999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4258.9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4258.9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4258.9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W31*0.36</f>
        <v>1532.376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1532.376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K44+K45</f>
        <v>2576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W45+W46</f>
        <v>3535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AI42+AI45</f>
        <v>5687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>
        <f>884+1453</f>
        <v>2337</v>
      </c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>
        <v>1231</v>
      </c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f>800+545</f>
        <v>1345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f>800+545</f>
        <v>1345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f>2745+605</f>
        <v>3350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>
        <v>2190</v>
      </c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33453.024999999994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35944.401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38096.401</v>
      </c>
    </row>
    <row r="53" ht="12.75">
      <c r="W53" t="s">
        <v>17</v>
      </c>
    </row>
    <row r="54" spans="1:30" ht="12.75">
      <c r="A54" t="s">
        <v>17</v>
      </c>
      <c r="E54" s="18" t="s">
        <v>14</v>
      </c>
      <c r="R54" s="19" t="s">
        <v>15</v>
      </c>
      <c r="AD54" s="19" t="s">
        <v>16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20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W56+W60-W78</f>
        <v>-4699.643999999993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AI34+AI29-AI52</f>
        <v>2152.158000000003</v>
      </c>
      <c r="L56" s="16"/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1959.757000000005</v>
      </c>
      <c r="Y56" s="2" t="s">
        <v>69</v>
      </c>
      <c r="Z56" s="3"/>
      <c r="AA56" s="3"/>
      <c r="AB56" s="3"/>
      <c r="AC56" s="3"/>
      <c r="AD56" s="3"/>
      <c r="AE56" s="3"/>
      <c r="AF56" s="3"/>
      <c r="AG56" s="3"/>
      <c r="AH56" s="4"/>
      <c r="AI56" s="12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4256.6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4256.6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4256.6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80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</v>
      </c>
      <c r="Y59" s="2" t="s">
        <v>46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42566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42566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42566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17589.256999999998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17589.256999999998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17589.256999999998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894.3689999999999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894.3689999999999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894.3689999999999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8134.498999999999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8134.498999999999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8134.498999999999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4258.9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4258.9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4258.9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1532.376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1532.376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5">
        <f>K71+K74+K77</f>
        <v>10349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W70+W71</f>
        <v>16816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AI68+AI71+AI72</f>
        <v>17441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f>12588+874</f>
        <v>13462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>
        <f>18411-3500</f>
        <v>14911</v>
      </c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f>1808+605</f>
        <v>2413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f>800+1105</f>
        <v>1905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1535+692</f>
        <v>2227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1752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6" ht="15">
      <c r="A74" s="2" t="s">
        <v>96</v>
      </c>
      <c r="B74" s="3"/>
      <c r="C74" s="3"/>
      <c r="D74" s="3"/>
      <c r="E74" s="3"/>
      <c r="F74" s="3"/>
      <c r="G74" s="3"/>
      <c r="H74" s="3"/>
      <c r="I74" s="3"/>
      <c r="J74" s="4"/>
      <c r="K74" s="5">
        <v>2589</v>
      </c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  <c r="AJ74" s="16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97</v>
      </c>
      <c r="B77" s="3"/>
      <c r="C77" s="3"/>
      <c r="D77" s="3"/>
      <c r="E77" s="3"/>
      <c r="F77" s="3"/>
      <c r="G77" s="3"/>
      <c r="H77" s="3"/>
      <c r="I77" s="3"/>
      <c r="J77" s="4"/>
      <c r="K77" s="27">
        <v>5347</v>
      </c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42758.401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49225.401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48318.024999999994</v>
      </c>
    </row>
    <row r="80" spans="5:30" ht="12.75">
      <c r="E80" s="18" t="s">
        <v>18</v>
      </c>
      <c r="R80" s="19" t="s">
        <v>19</v>
      </c>
      <c r="AD80" s="19" t="s">
        <v>20</v>
      </c>
    </row>
    <row r="81" spans="1:35" ht="15">
      <c r="A81" s="2" t="s">
        <v>64</v>
      </c>
      <c r="B81" s="3"/>
      <c r="C81" s="3"/>
      <c r="D81" s="3"/>
      <c r="E81" s="3"/>
      <c r="F81" s="3"/>
      <c r="G81" s="3"/>
      <c r="H81" s="3"/>
      <c r="I81" s="3"/>
      <c r="J81" s="4"/>
      <c r="K81" s="15">
        <f>AI55+AI60-AI78</f>
        <v>-10451.668999999987</v>
      </c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-12291.29399999998</v>
      </c>
      <c r="X81" s="17"/>
      <c r="Y81" s="2" t="s">
        <v>71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W81+W86-W104</f>
        <v>-4935.318999999974</v>
      </c>
    </row>
    <row r="82" spans="1:35" ht="15">
      <c r="A82" s="2" t="s">
        <v>65</v>
      </c>
      <c r="B82" s="3"/>
      <c r="C82" s="3"/>
      <c r="D82" s="3"/>
      <c r="E82" s="3"/>
      <c r="F82" s="3"/>
      <c r="G82" s="3"/>
      <c r="H82" s="3"/>
      <c r="I82" s="3"/>
      <c r="J82" s="4"/>
      <c r="K82" s="12"/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17</v>
      </c>
      <c r="Y82" s="2" t="s">
        <v>68</v>
      </c>
      <c r="Z82" s="3"/>
      <c r="AA82" s="3"/>
      <c r="AB82" s="3"/>
      <c r="AC82" s="3"/>
      <c r="AD82" s="3"/>
      <c r="AE82" s="3"/>
      <c r="AF82" s="3"/>
      <c r="AG82" s="3"/>
      <c r="AH82" s="4"/>
      <c r="AI82" s="15" t="s">
        <v>17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4256.6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4256.6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4256.6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80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42566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42566</v>
      </c>
      <c r="Y86" s="2" t="s">
        <v>48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42566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17589.256999999998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17589.256999999998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17589.256999999998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894.3689999999999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894.3689999999999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894.3689999999999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8134.498999999999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8134.498999999999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8134.498999999999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4258.9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4258.9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4258.9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5">
        <f>K95+K96+K97+K101</f>
        <v>13528.6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f>W94+W97</f>
        <v>4333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AI96+AI97</f>
        <v>2677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>
        <v>1169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>
        <v>3353</v>
      </c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26">
        <f>K83+2994</f>
        <v>7250.6</v>
      </c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>
        <v>605</v>
      </c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f>1715+605</f>
        <v>2320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f>2059+1105</f>
        <v>3164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f>800+1272</f>
        <v>2072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98</v>
      </c>
      <c r="B101" s="9"/>
      <c r="C101" s="9"/>
      <c r="D101" s="9"/>
      <c r="E101" s="9"/>
      <c r="F101" s="9"/>
      <c r="G101" s="9"/>
      <c r="H101" s="9"/>
      <c r="I101" s="9"/>
      <c r="J101" s="10"/>
      <c r="K101" s="5">
        <v>605</v>
      </c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44405.62499999999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35210.024999999994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33554.024999999994</v>
      </c>
    </row>
    <row r="106" ht="12.75">
      <c r="AI106" s="17" t="s">
        <v>17</v>
      </c>
    </row>
    <row r="107" spans="11:35" ht="12.75">
      <c r="K107" t="s">
        <v>99</v>
      </c>
      <c r="L107" t="s">
        <v>100</v>
      </c>
      <c r="M107" t="s">
        <v>101</v>
      </c>
      <c r="N107" t="s">
        <v>28</v>
      </c>
      <c r="O107" t="s">
        <v>26</v>
      </c>
      <c r="P107" t="s">
        <v>24</v>
      </c>
      <c r="Q107" t="s">
        <v>14</v>
      </c>
      <c r="R107" t="s">
        <v>15</v>
      </c>
      <c r="S107" t="s">
        <v>16</v>
      </c>
      <c r="T107" t="s">
        <v>102</v>
      </c>
      <c r="U107" t="s">
        <v>19</v>
      </c>
      <c r="V107" t="s">
        <v>20</v>
      </c>
      <c r="AI107" s="25">
        <f>AI86+AI81-AI104</f>
        <v>4076.656000000032</v>
      </c>
    </row>
    <row r="108" spans="1:22" ht="15">
      <c r="A108" s="2" t="s">
        <v>52</v>
      </c>
      <c r="B108" s="3"/>
      <c r="C108" s="3"/>
      <c r="D108" s="3"/>
      <c r="E108" s="3"/>
      <c r="F108" s="3"/>
      <c r="G108" s="3"/>
      <c r="H108" s="3"/>
      <c r="I108" s="3"/>
      <c r="J108" s="4"/>
      <c r="K108" s="28" t="s">
        <v>17</v>
      </c>
      <c r="L108" s="29"/>
      <c r="M108" s="28">
        <f>L109+L113-L131</f>
        <v>-14845.765999999996</v>
      </c>
      <c r="N108" s="28">
        <f>M108+M113-M131</f>
        <v>-17393.591</v>
      </c>
      <c r="O108" s="28">
        <f>N108+N113-N131</f>
        <v>-8939.04</v>
      </c>
      <c r="P108" s="28">
        <f>O108+O113-O131</f>
        <v>-2317.440999999999</v>
      </c>
      <c r="Q108" s="28"/>
      <c r="R108" s="28"/>
      <c r="S108" s="28">
        <f>R109+R113-R131</f>
        <v>-4699.643999999993</v>
      </c>
      <c r="T108" s="27">
        <f>S108+S113-S131</f>
        <v>-10451.668999999987</v>
      </c>
      <c r="U108" s="27">
        <f>T108+T113-T131</f>
        <v>-12291.29399999998</v>
      </c>
      <c r="V108" s="27">
        <f>AI81</f>
        <v>-4935.318999999974</v>
      </c>
    </row>
    <row r="109" spans="1:22" ht="15">
      <c r="A109" s="2" t="s">
        <v>53</v>
      </c>
      <c r="B109" s="3"/>
      <c r="C109" s="3"/>
      <c r="D109" s="3"/>
      <c r="E109" s="3"/>
      <c r="F109" s="3"/>
      <c r="G109" s="3"/>
      <c r="H109" s="3"/>
      <c r="I109" s="3"/>
      <c r="J109" s="4"/>
      <c r="K109" s="12">
        <v>7092</v>
      </c>
      <c r="L109" s="28">
        <f>K109+K113-K131</f>
        <v>3614.650999999998</v>
      </c>
      <c r="M109" s="28"/>
      <c r="N109" s="29"/>
      <c r="O109" s="29"/>
      <c r="P109" s="29"/>
      <c r="Q109" s="28">
        <f>P108+P113-P131</f>
        <v>2152.158000000003</v>
      </c>
      <c r="R109" s="28">
        <f>Q109+Q113-Q131</f>
        <v>1959.757000000005</v>
      </c>
      <c r="S109" s="29"/>
      <c r="T109" s="29"/>
      <c r="U109" s="29"/>
      <c r="V109" s="27" t="str">
        <f aca="true" t="shared" si="0" ref="V109:V131">AI82</f>
        <v> </v>
      </c>
    </row>
    <row r="110" spans="1:22" ht="15">
      <c r="A110" s="2" t="s">
        <v>0</v>
      </c>
      <c r="B110" s="3"/>
      <c r="C110" s="3"/>
      <c r="D110" s="3"/>
      <c r="E110" s="3"/>
      <c r="F110" s="3"/>
      <c r="G110" s="3"/>
      <c r="H110" s="3"/>
      <c r="I110" s="3"/>
      <c r="J110" s="4"/>
      <c r="K110" s="30">
        <v>4258.9</v>
      </c>
      <c r="L110" s="30">
        <v>4258.9</v>
      </c>
      <c r="M110" s="29">
        <v>4256.6</v>
      </c>
      <c r="N110" s="29">
        <v>4256.6</v>
      </c>
      <c r="O110" s="29">
        <v>4256.6</v>
      </c>
      <c r="P110" s="29">
        <v>4256.6</v>
      </c>
      <c r="Q110" s="29">
        <v>4256.6</v>
      </c>
      <c r="R110" s="29">
        <v>4256.6</v>
      </c>
      <c r="S110" s="29">
        <v>4256.6</v>
      </c>
      <c r="T110" s="29">
        <v>4256.6</v>
      </c>
      <c r="U110" s="29">
        <v>4256.6</v>
      </c>
      <c r="V110" s="27">
        <f t="shared" si="0"/>
        <v>4256.6</v>
      </c>
    </row>
    <row r="111" spans="1:22" ht="15">
      <c r="A111" s="2" t="s">
        <v>1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v>80</v>
      </c>
      <c r="L111" s="29">
        <v>80</v>
      </c>
      <c r="M111" s="29">
        <v>80</v>
      </c>
      <c r="N111" s="29">
        <v>80</v>
      </c>
      <c r="O111" s="29">
        <v>80</v>
      </c>
      <c r="P111" s="29">
        <v>80</v>
      </c>
      <c r="Q111" s="29">
        <v>80</v>
      </c>
      <c r="R111" s="29">
        <v>80</v>
      </c>
      <c r="S111" s="29">
        <v>80</v>
      </c>
      <c r="T111" s="29">
        <v>80</v>
      </c>
      <c r="U111" s="29">
        <v>80</v>
      </c>
      <c r="V111" s="27">
        <f t="shared" si="0"/>
        <v>80</v>
      </c>
    </row>
    <row r="112" spans="1:22" ht="15">
      <c r="A112" s="2" t="s">
        <v>44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v>9.84</v>
      </c>
      <c r="L112" s="29">
        <v>9.84</v>
      </c>
      <c r="M112" s="29">
        <v>9.84</v>
      </c>
      <c r="N112" s="29">
        <v>9.84</v>
      </c>
      <c r="O112" s="30">
        <v>10</v>
      </c>
      <c r="P112" s="30">
        <v>10</v>
      </c>
      <c r="Q112" s="30">
        <v>10</v>
      </c>
      <c r="R112" s="30">
        <v>10</v>
      </c>
      <c r="S112" s="30">
        <v>10</v>
      </c>
      <c r="T112" s="30">
        <v>10</v>
      </c>
      <c r="U112" s="30">
        <v>10</v>
      </c>
      <c r="V112" s="30">
        <f t="shared" si="0"/>
        <v>10</v>
      </c>
    </row>
    <row r="113" spans="1:22" ht="15">
      <c r="A113" s="2" t="s">
        <v>21</v>
      </c>
      <c r="B113" s="3"/>
      <c r="C113" s="3"/>
      <c r="D113" s="3"/>
      <c r="E113" s="3"/>
      <c r="F113" s="3"/>
      <c r="G113" s="3"/>
      <c r="H113" s="3"/>
      <c r="I113" s="3"/>
      <c r="J113" s="4"/>
      <c r="K113" s="27">
        <f>K110*K112</f>
        <v>41907.575999999994</v>
      </c>
      <c r="L113" s="27">
        <f>L110*9.84</f>
        <v>41907.575999999994</v>
      </c>
      <c r="M113" s="27">
        <f>L113</f>
        <v>41907.575999999994</v>
      </c>
      <c r="N113" s="27">
        <f>M113</f>
        <v>41907.575999999994</v>
      </c>
      <c r="O113" s="27">
        <f aca="true" t="shared" si="1" ref="O113:U113">O110*10</f>
        <v>42566</v>
      </c>
      <c r="P113" s="27">
        <f t="shared" si="1"/>
        <v>42566</v>
      </c>
      <c r="Q113" s="27">
        <f t="shared" si="1"/>
        <v>42566</v>
      </c>
      <c r="R113" s="27">
        <f t="shared" si="1"/>
        <v>42566</v>
      </c>
      <c r="S113" s="27">
        <f t="shared" si="1"/>
        <v>42566</v>
      </c>
      <c r="T113" s="27">
        <f t="shared" si="1"/>
        <v>42566</v>
      </c>
      <c r="U113" s="27">
        <f t="shared" si="1"/>
        <v>42566</v>
      </c>
      <c r="V113" s="27">
        <f t="shared" si="0"/>
        <v>42566</v>
      </c>
    </row>
    <row r="114" spans="1:23" ht="15.75">
      <c r="A114" s="2"/>
      <c r="B114" s="6" t="s">
        <v>2</v>
      </c>
      <c r="C114" s="6"/>
      <c r="D114" s="3"/>
      <c r="E114" s="3"/>
      <c r="F114" s="3"/>
      <c r="G114" s="3"/>
      <c r="H114" s="3"/>
      <c r="I114" s="3"/>
      <c r="J114" s="4"/>
      <c r="K114" s="5"/>
      <c r="L114" s="5"/>
      <c r="M114" s="5" t="s">
        <v>17</v>
      </c>
      <c r="N114" s="5" t="s">
        <v>17</v>
      </c>
      <c r="O114" s="5" t="s">
        <v>17</v>
      </c>
      <c r="P114" s="5" t="s">
        <v>17</v>
      </c>
      <c r="Q114" s="5" t="s">
        <v>17</v>
      </c>
      <c r="R114" s="5" t="s">
        <v>17</v>
      </c>
      <c r="S114" s="5" t="s">
        <v>17</v>
      </c>
      <c r="T114" s="5" t="s">
        <v>17</v>
      </c>
      <c r="U114" s="5" t="s">
        <v>17</v>
      </c>
      <c r="V114" s="15" t="s">
        <v>17</v>
      </c>
      <c r="W114" t="s">
        <v>17</v>
      </c>
    </row>
    <row r="115" spans="1:22" ht="15.75">
      <c r="A115" s="7" t="s">
        <v>95</v>
      </c>
      <c r="B115" s="3"/>
      <c r="C115" s="3"/>
      <c r="D115" s="3"/>
      <c r="E115" s="3"/>
      <c r="F115" s="3"/>
      <c r="G115" s="3"/>
      <c r="H115" s="3"/>
      <c r="I115" s="3"/>
      <c r="J115" s="4"/>
      <c r="K115" s="27">
        <f>K110*4.13</f>
        <v>17589.256999999998</v>
      </c>
      <c r="L115" s="26">
        <f>W11</f>
        <v>17589.256999999998</v>
      </c>
      <c r="M115" s="26">
        <f>AI11</f>
        <v>17589.256999999998</v>
      </c>
      <c r="N115" s="26">
        <f>K36</f>
        <v>17589.256999999998</v>
      </c>
      <c r="O115" s="26">
        <f>W36</f>
        <v>17589.256999999998</v>
      </c>
      <c r="P115" s="26">
        <f>AI36</f>
        <v>17589.256999999998</v>
      </c>
      <c r="Q115" s="26">
        <f>K62</f>
        <v>17589.256999999998</v>
      </c>
      <c r="R115" s="26">
        <f>W62</f>
        <v>17589.256999999998</v>
      </c>
      <c r="S115" s="26">
        <f>AI62</f>
        <v>17589.256999999998</v>
      </c>
      <c r="T115" s="26">
        <f>K88</f>
        <v>17589.256999999998</v>
      </c>
      <c r="U115" s="26">
        <f>W88</f>
        <v>17589.256999999998</v>
      </c>
      <c r="V115" s="27">
        <f t="shared" si="0"/>
        <v>17589.256999999998</v>
      </c>
    </row>
    <row r="116" spans="1:22" ht="15.75">
      <c r="A116" s="7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27">
        <f>K110*0.21</f>
        <v>894.3689999999999</v>
      </c>
      <c r="L116" s="26">
        <f aca="true" t="shared" si="2" ref="L116:L131">W12</f>
        <v>894.3689999999999</v>
      </c>
      <c r="M116" s="26">
        <f aca="true" t="shared" si="3" ref="M116:M131">AI12</f>
        <v>894.3689999999999</v>
      </c>
      <c r="N116" s="26">
        <f aca="true" t="shared" si="4" ref="N116:N131">K37</f>
        <v>894.3689999999999</v>
      </c>
      <c r="O116" s="26">
        <f aca="true" t="shared" si="5" ref="O116:O131">W37</f>
        <v>894.3689999999999</v>
      </c>
      <c r="P116" s="26">
        <f aca="true" t="shared" si="6" ref="P116:P131">AI37</f>
        <v>894.3689999999999</v>
      </c>
      <c r="Q116" s="26">
        <f aca="true" t="shared" si="7" ref="Q116:Q131">K63</f>
        <v>894.3689999999999</v>
      </c>
      <c r="R116" s="26">
        <f aca="true" t="shared" si="8" ref="R116:R131">W63</f>
        <v>894.3689999999999</v>
      </c>
      <c r="S116" s="26">
        <f aca="true" t="shared" si="9" ref="S116:S131">AI63</f>
        <v>894.3689999999999</v>
      </c>
      <c r="T116" s="26">
        <f aca="true" t="shared" si="10" ref="T116:T131">K89</f>
        <v>894.3689999999999</v>
      </c>
      <c r="U116" s="26">
        <f aca="true" t="shared" si="11" ref="U116:U131">W89</f>
        <v>894.3689999999999</v>
      </c>
      <c r="V116" s="27">
        <f t="shared" si="0"/>
        <v>894.3689999999999</v>
      </c>
    </row>
    <row r="117" spans="1:22" ht="15.75">
      <c r="A117" s="7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27">
        <f>K110*1.91</f>
        <v>8134.498999999999</v>
      </c>
      <c r="L117" s="26">
        <f t="shared" si="2"/>
        <v>8134.498999999999</v>
      </c>
      <c r="M117" s="26">
        <f t="shared" si="3"/>
        <v>8134.498999999999</v>
      </c>
      <c r="N117" s="26">
        <f t="shared" si="4"/>
        <v>8134.498999999999</v>
      </c>
      <c r="O117" s="26">
        <f t="shared" si="5"/>
        <v>8134.498999999999</v>
      </c>
      <c r="P117" s="26">
        <f t="shared" si="6"/>
        <v>8134.498999999999</v>
      </c>
      <c r="Q117" s="26">
        <f t="shared" si="7"/>
        <v>8134.498999999999</v>
      </c>
      <c r="R117" s="26">
        <f t="shared" si="8"/>
        <v>8134.498999999999</v>
      </c>
      <c r="S117" s="26">
        <f t="shared" si="9"/>
        <v>8134.498999999999</v>
      </c>
      <c r="T117" s="26">
        <f t="shared" si="10"/>
        <v>8134.498999999999</v>
      </c>
      <c r="U117" s="26">
        <f t="shared" si="11"/>
        <v>8134.498999999999</v>
      </c>
      <c r="V117" s="27">
        <f t="shared" si="0"/>
        <v>8134.498999999999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7">
        <f>K110*1</f>
        <v>4258.9</v>
      </c>
      <c r="L118" s="26">
        <f t="shared" si="2"/>
        <v>4258.9</v>
      </c>
      <c r="M118" s="26">
        <f t="shared" si="3"/>
        <v>4258.9</v>
      </c>
      <c r="N118" s="26">
        <f t="shared" si="4"/>
        <v>4258.9</v>
      </c>
      <c r="O118" s="26">
        <f t="shared" si="5"/>
        <v>4258.9</v>
      </c>
      <c r="P118" s="26">
        <f t="shared" si="6"/>
        <v>4258.9</v>
      </c>
      <c r="Q118" s="26">
        <f t="shared" si="7"/>
        <v>4258.9</v>
      </c>
      <c r="R118" s="26">
        <f t="shared" si="8"/>
        <v>4258.9</v>
      </c>
      <c r="S118" s="26">
        <f t="shared" si="9"/>
        <v>4258.9</v>
      </c>
      <c r="T118" s="26">
        <f t="shared" si="10"/>
        <v>4258.9</v>
      </c>
      <c r="U118" s="26">
        <f t="shared" si="11"/>
        <v>4258.9</v>
      </c>
      <c r="V118" s="27">
        <f t="shared" si="0"/>
        <v>4258.9</v>
      </c>
    </row>
    <row r="119" spans="1:22" ht="15.75">
      <c r="A119" s="7" t="s">
        <v>76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v>0</v>
      </c>
      <c r="L119" s="26">
        <f t="shared" si="2"/>
        <v>1533.2039999999997</v>
      </c>
      <c r="M119" s="26">
        <f t="shared" si="3"/>
        <v>1532.376</v>
      </c>
      <c r="N119" s="26">
        <f t="shared" si="4"/>
        <v>0</v>
      </c>
      <c r="O119" s="26">
        <f t="shared" si="5"/>
        <v>1532.376</v>
      </c>
      <c r="P119" s="26">
        <f t="shared" si="6"/>
        <v>1532.376</v>
      </c>
      <c r="Q119" s="26">
        <f t="shared" si="7"/>
        <v>1532.376</v>
      </c>
      <c r="R119" s="26">
        <f t="shared" si="8"/>
        <v>1532.376</v>
      </c>
      <c r="S119" s="26">
        <f t="shared" si="9"/>
        <v>0</v>
      </c>
      <c r="T119" s="26">
        <f t="shared" si="10"/>
        <v>0</v>
      </c>
      <c r="U119" s="26">
        <f t="shared" si="11"/>
        <v>0</v>
      </c>
      <c r="V119" s="27">
        <f t="shared" si="0"/>
        <v>0</v>
      </c>
    </row>
    <row r="120" spans="1:25" ht="15.75">
      <c r="A120" s="7" t="s">
        <v>77</v>
      </c>
      <c r="B120" s="6"/>
      <c r="C120" s="6"/>
      <c r="D120" s="6"/>
      <c r="E120" s="6"/>
      <c r="F120" s="6"/>
      <c r="G120" s="6"/>
      <c r="H120" s="6"/>
      <c r="I120" s="3"/>
      <c r="J120" s="4"/>
      <c r="K120" s="27">
        <f>K121+K123+K124+K127</f>
        <v>14507.9</v>
      </c>
      <c r="L120" s="26">
        <f t="shared" si="2"/>
        <v>27957.764</v>
      </c>
      <c r="M120" s="26">
        <f t="shared" si="3"/>
        <v>12046</v>
      </c>
      <c r="N120" s="26">
        <f t="shared" si="4"/>
        <v>2576</v>
      </c>
      <c r="O120" s="26">
        <f t="shared" si="5"/>
        <v>3535</v>
      </c>
      <c r="P120" s="26">
        <f t="shared" si="6"/>
        <v>5687</v>
      </c>
      <c r="Q120" s="26">
        <f t="shared" si="7"/>
        <v>10349</v>
      </c>
      <c r="R120" s="26">
        <f t="shared" si="8"/>
        <v>16816</v>
      </c>
      <c r="S120" s="26">
        <f t="shared" si="9"/>
        <v>17441</v>
      </c>
      <c r="T120" s="26">
        <f t="shared" si="10"/>
        <v>13528.6</v>
      </c>
      <c r="U120" s="26">
        <f t="shared" si="11"/>
        <v>4333</v>
      </c>
      <c r="V120" s="27">
        <f t="shared" si="0"/>
        <v>2677</v>
      </c>
      <c r="W120" s="31"/>
      <c r="X120" s="31"/>
      <c r="Y120" s="31"/>
    </row>
    <row r="121" spans="1:25" ht="15.75">
      <c r="A121" s="2" t="s">
        <v>3</v>
      </c>
      <c r="B121" s="3"/>
      <c r="C121" s="3"/>
      <c r="D121" s="3"/>
      <c r="E121" s="3"/>
      <c r="F121" s="3"/>
      <c r="G121" s="3"/>
      <c r="H121" s="3"/>
      <c r="I121" s="3"/>
      <c r="J121" s="4"/>
      <c r="K121" s="29">
        <f>451+1501</f>
        <v>1952</v>
      </c>
      <c r="L121" s="26">
        <f t="shared" si="2"/>
        <v>21731</v>
      </c>
      <c r="M121" s="26">
        <f t="shared" si="3"/>
        <v>11246</v>
      </c>
      <c r="N121" s="26">
        <f t="shared" si="4"/>
        <v>0</v>
      </c>
      <c r="O121" s="26">
        <f t="shared" si="5"/>
        <v>0</v>
      </c>
      <c r="P121" s="26">
        <f t="shared" si="6"/>
        <v>2337</v>
      </c>
      <c r="Q121" s="26">
        <f t="shared" si="7"/>
        <v>0</v>
      </c>
      <c r="R121" s="26">
        <f t="shared" si="8"/>
        <v>0</v>
      </c>
      <c r="S121" s="26">
        <f t="shared" si="9"/>
        <v>13462</v>
      </c>
      <c r="T121" s="26">
        <f t="shared" si="10"/>
        <v>0</v>
      </c>
      <c r="U121" s="26">
        <f t="shared" si="11"/>
        <v>1169</v>
      </c>
      <c r="V121" s="27">
        <f t="shared" si="0"/>
        <v>0</v>
      </c>
      <c r="W121" s="32"/>
      <c r="X121" s="33"/>
      <c r="Y121" s="34"/>
    </row>
    <row r="122" spans="1:25" ht="15.75">
      <c r="A122" s="2" t="s">
        <v>4</v>
      </c>
      <c r="B122" s="3"/>
      <c r="C122" s="3"/>
      <c r="D122" s="3"/>
      <c r="E122" s="3"/>
      <c r="F122" s="3"/>
      <c r="G122" s="3"/>
      <c r="H122" s="3"/>
      <c r="I122" s="3"/>
      <c r="J122" s="4"/>
      <c r="K122" s="29"/>
      <c r="L122" s="26">
        <f t="shared" si="2"/>
        <v>0</v>
      </c>
      <c r="M122" s="26">
        <f t="shared" si="3"/>
        <v>0</v>
      </c>
      <c r="N122" s="26">
        <f t="shared" si="4"/>
        <v>0</v>
      </c>
      <c r="O122" s="26">
        <f t="shared" si="5"/>
        <v>0</v>
      </c>
      <c r="P122" s="26">
        <f t="shared" si="6"/>
        <v>0</v>
      </c>
      <c r="Q122" s="26">
        <f t="shared" si="7"/>
        <v>0</v>
      </c>
      <c r="R122" s="26">
        <f t="shared" si="8"/>
        <v>0</v>
      </c>
      <c r="S122" s="26">
        <f t="shared" si="9"/>
        <v>0</v>
      </c>
      <c r="T122" s="26">
        <f t="shared" si="10"/>
        <v>3353</v>
      </c>
      <c r="U122" s="26">
        <f t="shared" si="11"/>
        <v>0</v>
      </c>
      <c r="V122" s="27">
        <f t="shared" si="0"/>
        <v>0</v>
      </c>
      <c r="W122" s="32"/>
      <c r="X122" s="33"/>
      <c r="Y122" s="34"/>
    </row>
    <row r="123" spans="1:25" ht="15.75">
      <c r="A123" s="2" t="s">
        <v>5</v>
      </c>
      <c r="B123" s="3"/>
      <c r="C123" s="3"/>
      <c r="D123" s="3"/>
      <c r="E123" s="3"/>
      <c r="F123" s="3"/>
      <c r="G123" s="3"/>
      <c r="H123" s="3"/>
      <c r="I123" s="3"/>
      <c r="J123" s="4"/>
      <c r="K123" s="27">
        <f>5726+K110</f>
        <v>9984.9</v>
      </c>
      <c r="L123" s="26">
        <f t="shared" si="2"/>
        <v>0</v>
      </c>
      <c r="M123" s="26">
        <f t="shared" si="3"/>
        <v>0</v>
      </c>
      <c r="N123" s="26">
        <f t="shared" si="4"/>
        <v>1231</v>
      </c>
      <c r="O123" s="26">
        <f t="shared" si="5"/>
        <v>0</v>
      </c>
      <c r="P123" s="26">
        <f t="shared" si="6"/>
        <v>0</v>
      </c>
      <c r="Q123" s="26">
        <f t="shared" si="7"/>
        <v>0</v>
      </c>
      <c r="R123" s="26">
        <f t="shared" si="8"/>
        <v>14911</v>
      </c>
      <c r="S123" s="26">
        <f t="shared" si="9"/>
        <v>0</v>
      </c>
      <c r="T123" s="26">
        <f t="shared" si="10"/>
        <v>7250.6</v>
      </c>
      <c r="U123" s="26">
        <f t="shared" si="11"/>
        <v>0</v>
      </c>
      <c r="V123" s="27">
        <f t="shared" si="0"/>
        <v>605</v>
      </c>
      <c r="W123" s="32"/>
      <c r="X123" s="33"/>
      <c r="Y123" s="35"/>
    </row>
    <row r="124" spans="1:25" ht="15.75">
      <c r="A124" s="2" t="s">
        <v>91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>800+671</f>
        <v>1471</v>
      </c>
      <c r="L124" s="26">
        <f t="shared" si="2"/>
        <v>800</v>
      </c>
      <c r="M124" s="26">
        <f t="shared" si="3"/>
        <v>800</v>
      </c>
      <c r="N124" s="26">
        <f t="shared" si="4"/>
        <v>1345</v>
      </c>
      <c r="O124" s="26">
        <f t="shared" si="5"/>
        <v>1345</v>
      </c>
      <c r="P124" s="26">
        <f t="shared" si="6"/>
        <v>3350</v>
      </c>
      <c r="Q124" s="26">
        <f t="shared" si="7"/>
        <v>2413</v>
      </c>
      <c r="R124" s="26">
        <f t="shared" si="8"/>
        <v>1905</v>
      </c>
      <c r="S124" s="26">
        <f t="shared" si="9"/>
        <v>2227</v>
      </c>
      <c r="T124" s="26">
        <f t="shared" si="10"/>
        <v>2320</v>
      </c>
      <c r="U124" s="26">
        <f t="shared" si="11"/>
        <v>3164</v>
      </c>
      <c r="V124" s="27">
        <f t="shared" si="0"/>
        <v>2072</v>
      </c>
      <c r="W124" s="32"/>
      <c r="X124" s="32"/>
      <c r="Y124" s="35"/>
    </row>
    <row r="125" spans="1:25" ht="15.75">
      <c r="A125" s="8" t="s">
        <v>6</v>
      </c>
      <c r="B125" s="9"/>
      <c r="C125" s="9"/>
      <c r="D125" s="9"/>
      <c r="E125" s="9"/>
      <c r="F125" s="9"/>
      <c r="G125" s="9"/>
      <c r="H125" s="9"/>
      <c r="I125" s="9"/>
      <c r="J125" s="10"/>
      <c r="K125" s="29"/>
      <c r="L125" s="26">
        <f t="shared" si="2"/>
        <v>2190</v>
      </c>
      <c r="M125" s="26">
        <f t="shared" si="3"/>
        <v>0</v>
      </c>
      <c r="N125" s="26">
        <f t="shared" si="4"/>
        <v>0</v>
      </c>
      <c r="O125" s="26">
        <f t="shared" si="5"/>
        <v>2190</v>
      </c>
      <c r="P125" s="26">
        <f t="shared" si="6"/>
        <v>0</v>
      </c>
      <c r="Q125" s="26">
        <f t="shared" si="7"/>
        <v>0</v>
      </c>
      <c r="R125" s="26">
        <f t="shared" si="8"/>
        <v>0</v>
      </c>
      <c r="S125" s="26">
        <f t="shared" si="9"/>
        <v>1752</v>
      </c>
      <c r="T125" s="26">
        <f t="shared" si="10"/>
        <v>0</v>
      </c>
      <c r="U125" s="26">
        <f t="shared" si="11"/>
        <v>0</v>
      </c>
      <c r="V125" s="27">
        <f t="shared" si="0"/>
        <v>0</v>
      </c>
      <c r="W125" s="32"/>
      <c r="X125" s="33"/>
      <c r="Y125" s="34"/>
    </row>
    <row r="126" spans="1:25" ht="15.75">
      <c r="A126" s="2" t="s">
        <v>7</v>
      </c>
      <c r="B126" s="3"/>
      <c r="C126" s="3"/>
      <c r="D126" s="3"/>
      <c r="E126" s="3"/>
      <c r="F126" s="3"/>
      <c r="G126" s="3"/>
      <c r="H126" s="3"/>
      <c r="I126" s="3"/>
      <c r="J126" s="4"/>
      <c r="K126" s="29"/>
      <c r="L126" s="26">
        <f t="shared" si="2"/>
        <v>0</v>
      </c>
      <c r="M126" s="26">
        <f t="shared" si="3"/>
        <v>0</v>
      </c>
      <c r="N126" s="26">
        <f t="shared" si="4"/>
        <v>0</v>
      </c>
      <c r="O126" s="26">
        <f t="shared" si="5"/>
        <v>0</v>
      </c>
      <c r="P126" s="26">
        <f t="shared" si="6"/>
        <v>0</v>
      </c>
      <c r="Q126" s="26">
        <f t="shared" si="7"/>
        <v>0</v>
      </c>
      <c r="R126" s="26">
        <f t="shared" si="8"/>
        <v>0</v>
      </c>
      <c r="S126" s="26">
        <f t="shared" si="9"/>
        <v>0</v>
      </c>
      <c r="T126" s="26">
        <f t="shared" si="10"/>
        <v>0</v>
      </c>
      <c r="U126" s="26">
        <f t="shared" si="11"/>
        <v>0</v>
      </c>
      <c r="V126" s="27">
        <f t="shared" si="0"/>
        <v>0</v>
      </c>
      <c r="W126" s="36"/>
      <c r="X126" s="37"/>
      <c r="Y126" s="34"/>
    </row>
    <row r="127" spans="1:25" ht="15.75">
      <c r="A127" s="2" t="s">
        <v>93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v>1100</v>
      </c>
      <c r="L127" s="26">
        <f t="shared" si="2"/>
        <v>0</v>
      </c>
      <c r="M127" s="26">
        <f t="shared" si="3"/>
        <v>0</v>
      </c>
      <c r="N127" s="26">
        <f t="shared" si="4"/>
        <v>0</v>
      </c>
      <c r="O127" s="26">
        <f t="shared" si="5"/>
        <v>0</v>
      </c>
      <c r="P127" s="26">
        <f t="shared" si="6"/>
        <v>0</v>
      </c>
      <c r="Q127" s="26">
        <f t="shared" si="7"/>
        <v>2589</v>
      </c>
      <c r="R127" s="26">
        <f t="shared" si="8"/>
        <v>0</v>
      </c>
      <c r="S127" s="26">
        <f t="shared" si="9"/>
        <v>0</v>
      </c>
      <c r="T127" s="26">
        <f t="shared" si="10"/>
        <v>0</v>
      </c>
      <c r="U127" s="26">
        <f t="shared" si="11"/>
        <v>0</v>
      </c>
      <c r="V127" s="27">
        <f t="shared" si="0"/>
        <v>0</v>
      </c>
      <c r="W127" s="31"/>
      <c r="X127" s="31"/>
      <c r="Y127" s="34"/>
    </row>
    <row r="128" spans="1:25" ht="15.75">
      <c r="A128" s="8" t="s">
        <v>9</v>
      </c>
      <c r="B128" s="9"/>
      <c r="C128" s="9"/>
      <c r="D128" s="9"/>
      <c r="E128" s="9"/>
      <c r="F128" s="9"/>
      <c r="G128" s="9"/>
      <c r="H128" s="9"/>
      <c r="I128" s="9"/>
      <c r="J128" s="10"/>
      <c r="K128" s="29"/>
      <c r="L128" s="26">
        <f t="shared" si="2"/>
        <v>0</v>
      </c>
      <c r="M128" s="26">
        <f t="shared" si="3"/>
        <v>0</v>
      </c>
      <c r="N128" s="26">
        <f t="shared" si="4"/>
        <v>0</v>
      </c>
      <c r="O128" s="26">
        <f t="shared" si="5"/>
        <v>0</v>
      </c>
      <c r="P128" s="26">
        <f t="shared" si="6"/>
        <v>0</v>
      </c>
      <c r="Q128" s="26">
        <f t="shared" si="7"/>
        <v>0</v>
      </c>
      <c r="R128" s="26">
        <f t="shared" si="8"/>
        <v>0</v>
      </c>
      <c r="S128" s="26">
        <f t="shared" si="9"/>
        <v>0</v>
      </c>
      <c r="T128" s="26">
        <f t="shared" si="10"/>
        <v>605</v>
      </c>
      <c r="U128" s="26">
        <f t="shared" si="11"/>
        <v>0</v>
      </c>
      <c r="V128" s="27">
        <f t="shared" si="0"/>
        <v>0</v>
      </c>
      <c r="W128" s="31"/>
      <c r="X128" s="31"/>
      <c r="Y128" s="34"/>
    </row>
    <row r="129" spans="1:25" ht="15">
      <c r="A129" s="2" t="s">
        <v>10</v>
      </c>
      <c r="B129" s="3"/>
      <c r="C129" s="3"/>
      <c r="D129" s="3"/>
      <c r="E129" s="3"/>
      <c r="F129" s="3"/>
      <c r="G129" s="3"/>
      <c r="H129" s="3"/>
      <c r="I129" s="3"/>
      <c r="J129" s="4"/>
      <c r="K129" s="29"/>
      <c r="L129" s="26">
        <f t="shared" si="2"/>
        <v>0</v>
      </c>
      <c r="M129" s="26">
        <f t="shared" si="3"/>
        <v>0</v>
      </c>
      <c r="N129" s="26">
        <f t="shared" si="4"/>
        <v>0</v>
      </c>
      <c r="O129" s="26">
        <f t="shared" si="5"/>
        <v>0</v>
      </c>
      <c r="P129" s="26">
        <f t="shared" si="6"/>
        <v>0</v>
      </c>
      <c r="Q129" s="26">
        <f t="shared" si="7"/>
        <v>0</v>
      </c>
      <c r="R129" s="26">
        <f t="shared" si="8"/>
        <v>0</v>
      </c>
      <c r="S129" s="26">
        <f t="shared" si="9"/>
        <v>0</v>
      </c>
      <c r="T129" s="26">
        <f t="shared" si="10"/>
        <v>0</v>
      </c>
      <c r="U129" s="26">
        <f t="shared" si="11"/>
        <v>0</v>
      </c>
      <c r="V129" s="27">
        <f t="shared" si="0"/>
        <v>0</v>
      </c>
      <c r="W129" s="31"/>
      <c r="X129" s="31"/>
      <c r="Y129" s="31"/>
    </row>
    <row r="130" spans="1:25" ht="15">
      <c r="A130" s="2" t="s">
        <v>92</v>
      </c>
      <c r="B130" s="3"/>
      <c r="C130" s="3"/>
      <c r="D130" s="3"/>
      <c r="E130" s="3"/>
      <c r="F130" s="3"/>
      <c r="G130" s="3"/>
      <c r="H130" s="3"/>
      <c r="I130" s="3"/>
      <c r="J130" s="4"/>
      <c r="K130" s="27"/>
      <c r="L130" s="26">
        <f t="shared" si="2"/>
        <v>3236.7639999999997</v>
      </c>
      <c r="M130" s="26">
        <f t="shared" si="3"/>
        <v>0</v>
      </c>
      <c r="N130" s="26">
        <f t="shared" si="4"/>
        <v>0</v>
      </c>
      <c r="O130" s="26">
        <f t="shared" si="5"/>
        <v>0</v>
      </c>
      <c r="P130" s="26">
        <f t="shared" si="6"/>
        <v>0</v>
      </c>
      <c r="Q130" s="26">
        <f t="shared" si="7"/>
        <v>5347</v>
      </c>
      <c r="R130" s="26">
        <f t="shared" si="8"/>
        <v>0</v>
      </c>
      <c r="S130" s="26">
        <f t="shared" si="9"/>
        <v>0</v>
      </c>
      <c r="T130" s="26">
        <f t="shared" si="10"/>
        <v>0</v>
      </c>
      <c r="U130" s="26">
        <f t="shared" si="11"/>
        <v>0</v>
      </c>
      <c r="V130" s="27">
        <f t="shared" si="0"/>
        <v>0</v>
      </c>
      <c r="W130" s="38"/>
      <c r="X130" s="31"/>
      <c r="Y130" s="31"/>
    </row>
    <row r="131" spans="1:22" ht="15">
      <c r="A131" s="8" t="s">
        <v>11</v>
      </c>
      <c r="B131" s="9"/>
      <c r="C131" s="9"/>
      <c r="D131" s="9"/>
      <c r="E131" s="9"/>
      <c r="F131" s="9"/>
      <c r="G131" s="9"/>
      <c r="H131" s="9"/>
      <c r="I131" s="9"/>
      <c r="J131" s="10"/>
      <c r="K131" s="27">
        <f>K115+K116+K117+K118+K119+K120</f>
        <v>45384.924999999996</v>
      </c>
      <c r="L131" s="27">
        <f t="shared" si="2"/>
        <v>60367.99299999999</v>
      </c>
      <c r="M131" s="27">
        <f t="shared" si="3"/>
        <v>44455.401</v>
      </c>
      <c r="N131" s="27">
        <f t="shared" si="4"/>
        <v>33453.024999999994</v>
      </c>
      <c r="O131" s="27">
        <f t="shared" si="5"/>
        <v>35944.401</v>
      </c>
      <c r="P131" s="27">
        <f t="shared" si="6"/>
        <v>38096.401</v>
      </c>
      <c r="Q131" s="27">
        <f t="shared" si="7"/>
        <v>42758.401</v>
      </c>
      <c r="R131" s="27">
        <f t="shared" si="8"/>
        <v>49225.401</v>
      </c>
      <c r="S131" s="27">
        <f t="shared" si="9"/>
        <v>48318.024999999994</v>
      </c>
      <c r="T131" s="27">
        <f t="shared" si="10"/>
        <v>44405.62499999999</v>
      </c>
      <c r="U131" s="27">
        <f t="shared" si="11"/>
        <v>35210.024999999994</v>
      </c>
      <c r="V131" s="27">
        <f t="shared" si="0"/>
        <v>33554.024999999994</v>
      </c>
    </row>
    <row r="133" spans="20:22" ht="12.75">
      <c r="T133" s="19" t="s">
        <v>103</v>
      </c>
      <c r="U133" s="19"/>
      <c r="V133" s="25">
        <f>V108+V113-V131</f>
        <v>4076.656000000032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2013-01-28T00:28:03Z</cp:lastPrinted>
  <dcterms:created xsi:type="dcterms:W3CDTF">2012-04-11T04:13:08Z</dcterms:created>
  <dcterms:modified xsi:type="dcterms:W3CDTF">2018-03-29T08:56:36Z</dcterms:modified>
  <cp:category/>
  <cp:version/>
  <cp:contentType/>
  <cp:contentStatus/>
</cp:coreProperties>
</file>