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<sst xmlns="http://schemas.openxmlformats.org/spreadsheetml/2006/main" count="381" uniqueCount="97">
  <si>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</si>
  <si>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</si>
  <si>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</si>
  <si>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</si>
  <si>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</si>
  <si>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</si>
  <si>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</si>
  <si>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</si>
  <si>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</si>
  <si>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</si>
  <si>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</si>
  <si>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</si>
  <si>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</si>
  <si>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</si>
  <si>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</si>
  <si>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</t>
    </r>
    <r>
      <rPr>
        <sz val="12"/>
        <rFont val="Arial Cyr"/>
        <family val="0"/>
      </rPr>
      <t>. Обслуживание газовых сетей (ВГО)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</si>
  <si>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</si>
  <si>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</si>
  <si>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</si>
  <si>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</si>
  <si>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</si>
  <si>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</si>
  <si>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</si>
  <si>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</si>
  <si>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</si>
  <si>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</si>
  <si>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</si>
  <si>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</si>
  <si>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</si>
  <si>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</si>
  <si>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</si>
  <si>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</si>
  <si>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</si>
  <si>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</si>
  <si>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</si>
  <si>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</si>
  <si>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 </t>
  </si>
  <si>
    <t xml:space="preserve">6.начислено за октябрь   </t>
  </si>
  <si>
    <t>апрель</t>
  </si>
  <si>
    <t>к. Прочие работы (списывание показаний)</t>
  </si>
  <si>
    <t xml:space="preserve">коммунальным услугам жилого дома № 67 ул. Пронская за 1 квартал  </t>
  </si>
  <si>
    <t xml:space="preserve">5.начислено за 1 квартал  </t>
  </si>
  <si>
    <t xml:space="preserve">коммунальным услугам жилого дома № 67 ул. Пронская за 2 квартал  </t>
  </si>
  <si>
    <t xml:space="preserve">5.начислено за 2 квартал  </t>
  </si>
  <si>
    <t xml:space="preserve">коммунальным услугам жилого дома № 67 ул. Пронская за  3 квартал  </t>
  </si>
  <si>
    <t xml:space="preserve">5.начислено за 3 квартал  </t>
  </si>
  <si>
    <t xml:space="preserve">коммунальным услугам жилого дома № 67 ул. Пронская за  4 квартал  </t>
  </si>
  <si>
    <t xml:space="preserve">5.начислено за 4 квартал  </t>
  </si>
  <si>
    <t xml:space="preserve">коммунальным услугам жилого дома № 67  ул. Пронская за январь  </t>
  </si>
  <si>
    <t xml:space="preserve">5. Тариф  </t>
  </si>
  <si>
    <t xml:space="preserve">коммунальным услугам жилого дома № 67 ул. Пронская за февраль  </t>
  </si>
  <si>
    <t xml:space="preserve">коммунальным услугам жилого дома № 67 ул. Пронская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</si>
  <si>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</si>
  <si>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</si>
  <si>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</si>
  <si>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</si>
  <si>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г. Электрические сети с заменой электролампочек  </t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</si>
  <si>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</si>
  <si>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</si>
  <si>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</si>
  <si>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</si>
  <si>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</si>
  <si>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</si>
  <si>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</si>
  <si>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</si>
  <si>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</si>
  <si>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</si>
  <si>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</si>
  <si>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</si>
  <si>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</si>
  <si>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01.02.2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</si>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</sst>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41" sqref="B41"/>
    </sheetView>
  </sheetViews>
  <sheetFormatPr defaultColWidth="9.00390625" defaultRowHeight="12.75"/>
  <cols>
    <col min="10" max="10" width="17.37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2">
        <v>-3638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525.2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12</v>
      </c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4">
        <f>Лист2!K9*3</f>
        <v>17410.380000000005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3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4">
        <f>Лист2!W11*3</f>
        <v>6507.228</v>
      </c>
    </row>
    <row r="11" spans="1:11" ht="15.75">
      <c r="A11" s="7" t="s">
        <v>19</v>
      </c>
      <c r="B11" s="3"/>
      <c r="C11" s="3"/>
      <c r="D11" s="3"/>
      <c r="E11" s="3"/>
      <c r="F11" s="3"/>
      <c r="G11" s="3"/>
      <c r="H11" s="3"/>
      <c r="I11" s="3"/>
      <c r="J11" s="4"/>
      <c r="K11" s="14">
        <f>Лист2!W12*3</f>
        <v>330.876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4">
        <f>Лист2!W13*3</f>
        <v>2426.4240000000004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4">
        <f>Лист2!W14*3</f>
        <v>1575.6000000000001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3">
        <f>Лист2!K15+Лист2!W15+Лист2!AI15</f>
        <v>913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4">
        <f>K10+K11+K12+K13+K14</f>
        <v>11753.128</v>
      </c>
    </row>
    <row r="18" spans="1:9" ht="15">
      <c r="A18" s="1"/>
      <c r="B18" s="1" t="s">
        <v>14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3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</row>
    <row r="22" spans="1:11" ht="15">
      <c r="A22" s="2" t="s">
        <v>60</v>
      </c>
      <c r="B22" s="3"/>
      <c r="C22" s="3"/>
      <c r="D22" s="3"/>
      <c r="E22" s="3"/>
      <c r="F22" s="3"/>
      <c r="G22" s="3"/>
      <c r="H22" s="3"/>
      <c r="I22" s="3"/>
      <c r="J22" s="4"/>
      <c r="K22" s="12">
        <f>K8+K4-K15</f>
        <v>2019.252000000004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2">
        <f>K6</f>
        <v>525.2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3">
        <f>K7</f>
        <v>12</v>
      </c>
    </row>
    <row r="25" spans="1:11" ht="15">
      <c r="A25" s="2" t="s">
        <v>43</v>
      </c>
      <c r="B25" s="3"/>
      <c r="C25" s="3"/>
      <c r="D25" s="3"/>
      <c r="E25" s="3"/>
      <c r="F25" s="3"/>
      <c r="G25" s="3"/>
      <c r="H25" s="3"/>
      <c r="I25" s="3"/>
      <c r="J25" s="4"/>
      <c r="K25" s="14">
        <f>Лист2!W34*2+Лист2!AI34</f>
        <v>16522.792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3"/>
    </row>
    <row r="27" spans="1:11" ht="15.75">
      <c r="A27" s="7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4">
        <f>Лист2!AI36*3</f>
        <v>6507.228</v>
      </c>
    </row>
    <row r="28" spans="1:11" ht="15.75">
      <c r="A28" s="7" t="s">
        <v>19</v>
      </c>
      <c r="B28" s="3"/>
      <c r="C28" s="3"/>
      <c r="D28" s="3"/>
      <c r="E28" s="3"/>
      <c r="F28" s="3"/>
      <c r="G28" s="3"/>
      <c r="H28" s="3"/>
      <c r="I28" s="3"/>
      <c r="J28" s="4"/>
      <c r="K28" s="14">
        <f>Лист2!AI37*3</f>
        <v>330.876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4">
        <f>Лист2!AI38*3</f>
        <v>2426.4240000000004</v>
      </c>
    </row>
    <row r="30" spans="1:11" ht="15.75">
      <c r="A30" s="7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4">
        <f>Лист2!AI39*3</f>
        <v>1575.6000000000001</v>
      </c>
    </row>
    <row r="31" spans="1:11" ht="15.75">
      <c r="A31" s="7" t="s">
        <v>55</v>
      </c>
      <c r="B31" s="6"/>
      <c r="C31" s="6"/>
      <c r="D31" s="6"/>
      <c r="E31" s="6"/>
      <c r="F31" s="6"/>
      <c r="G31" s="6"/>
      <c r="H31" s="6"/>
      <c r="I31" s="3"/>
      <c r="J31" s="4"/>
      <c r="K31" s="14">
        <f>Лист2!AI40+Лист2!AI41+Лист2!W41+Лист2!K41</f>
        <v>538.568</v>
      </c>
    </row>
    <row r="32" spans="1:11" ht="15">
      <c r="A32" s="8" t="s">
        <v>13</v>
      </c>
      <c r="B32" s="9"/>
      <c r="C32" s="9"/>
      <c r="D32" s="9"/>
      <c r="E32" s="9"/>
      <c r="F32" s="9"/>
      <c r="G32" s="9"/>
      <c r="H32" s="9"/>
      <c r="I32" s="9"/>
      <c r="J32" s="10"/>
      <c r="K32" s="14">
        <f>K27+K28+K29+K30+K31</f>
        <v>11378.696</v>
      </c>
    </row>
    <row r="34" spans="1:9" ht="15">
      <c r="A34" s="1"/>
      <c r="B34" s="1" t="s">
        <v>14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4" t="s">
        <v>24</v>
      </c>
      <c r="L37" s="15"/>
    </row>
    <row r="38" spans="1:11" ht="15">
      <c r="A38" s="2" t="s">
        <v>62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7163.348000000005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2">
        <f>K23</f>
        <v>525.2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3">
        <f>K24</f>
        <v>12</v>
      </c>
    </row>
    <row r="41" spans="1:11" ht="15">
      <c r="A41" s="2" t="s">
        <v>45</v>
      </c>
      <c r="B41" s="3"/>
      <c r="C41" s="3"/>
      <c r="D41" s="3"/>
      <c r="E41" s="3"/>
      <c r="F41" s="3"/>
      <c r="G41" s="3"/>
      <c r="H41" s="3"/>
      <c r="I41" s="3"/>
      <c r="J41" s="4"/>
      <c r="K41" s="14">
        <f>Лист2!K60*3</f>
        <v>14747.616000000002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3"/>
    </row>
    <row r="43" spans="1:11" ht="15.75">
      <c r="A43" s="7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4">
        <f>K27</f>
        <v>6507.228</v>
      </c>
    </row>
    <row r="44" spans="1:11" ht="15.75">
      <c r="A44" s="7" t="s">
        <v>19</v>
      </c>
      <c r="B44" s="3"/>
      <c r="C44" s="3"/>
      <c r="D44" s="3"/>
      <c r="E44" s="3"/>
      <c r="F44" s="3"/>
      <c r="G44" s="3"/>
      <c r="H44" s="3"/>
      <c r="I44" s="3"/>
      <c r="J44" s="4"/>
      <c r="K44" s="14">
        <f>K28</f>
        <v>330.876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4">
        <f>K29</f>
        <v>2426.4240000000004</v>
      </c>
    </row>
    <row r="46" spans="1:11" ht="15.75">
      <c r="A46" s="7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4">
        <f>K30</f>
        <v>1575.6000000000001</v>
      </c>
    </row>
    <row r="47" spans="1:11" ht="15.75">
      <c r="A47" s="7" t="s">
        <v>55</v>
      </c>
      <c r="B47" s="6"/>
      <c r="C47" s="6"/>
      <c r="D47" s="6"/>
      <c r="E47" s="6"/>
      <c r="F47" s="6"/>
      <c r="G47" s="6"/>
      <c r="H47" s="6"/>
      <c r="I47" s="3"/>
      <c r="J47" s="4"/>
      <c r="K47" s="14">
        <f>Лист2!K66+Лист2!K67+Лист2!W66+Лист2!W67+Лист2!AI66+Лист2!AI67</f>
        <v>895.7040000000002</v>
      </c>
    </row>
    <row r="48" spans="1:11" ht="15">
      <c r="A48" s="8" t="s">
        <v>13</v>
      </c>
      <c r="B48" s="9"/>
      <c r="C48" s="9"/>
      <c r="D48" s="9"/>
      <c r="E48" s="9"/>
      <c r="F48" s="9"/>
      <c r="G48" s="9"/>
      <c r="H48" s="9"/>
      <c r="I48" s="9"/>
      <c r="J48" s="10"/>
      <c r="K48" s="14">
        <f>K43+K44+K45+K46+K47</f>
        <v>11735.832</v>
      </c>
    </row>
    <row r="50" spans="1:9" ht="15">
      <c r="A50" s="1"/>
      <c r="B50" s="1" t="s">
        <v>14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4" t="s">
        <v>24</v>
      </c>
      <c r="L53" s="15"/>
    </row>
    <row r="54" spans="1:11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10175.132000000007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2">
        <f>K39</f>
        <v>525.2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3">
        <v>12</v>
      </c>
    </row>
    <row r="57" spans="1:11" ht="15">
      <c r="A57" s="2" t="s">
        <v>47</v>
      </c>
      <c r="B57" s="3"/>
      <c r="C57" s="3"/>
      <c r="D57" s="3"/>
      <c r="E57" s="3"/>
      <c r="F57" s="3"/>
      <c r="G57" s="3"/>
      <c r="H57" s="3"/>
      <c r="I57" s="3"/>
      <c r="J57" s="4"/>
      <c r="K57" s="14">
        <f>K41</f>
        <v>14747.616000000002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4">
        <f>K43</f>
        <v>6507.228</v>
      </c>
    </row>
    <row r="60" spans="1:11" ht="15.75">
      <c r="A60" s="7" t="s">
        <v>19</v>
      </c>
      <c r="B60" s="3"/>
      <c r="C60" s="3"/>
      <c r="D60" s="3"/>
      <c r="E60" s="3"/>
      <c r="F60" s="3"/>
      <c r="G60" s="3"/>
      <c r="H60" s="3"/>
      <c r="I60" s="3"/>
      <c r="J60" s="4"/>
      <c r="K60" s="14">
        <f>K44</f>
        <v>330.876</v>
      </c>
    </row>
    <row r="61" spans="1:11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4">
        <f>K45</f>
        <v>2426.4240000000004</v>
      </c>
    </row>
    <row r="62" spans="1:11" ht="15.75">
      <c r="A62" s="7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4">
        <f>K46</f>
        <v>1575.6000000000001</v>
      </c>
    </row>
    <row r="63" spans="1:11" ht="15.75">
      <c r="A63" s="7" t="s">
        <v>55</v>
      </c>
      <c r="B63" s="6"/>
      <c r="C63" s="6"/>
      <c r="D63" s="6"/>
      <c r="E63" s="6"/>
      <c r="F63" s="6"/>
      <c r="G63" s="6"/>
      <c r="H63" s="6"/>
      <c r="I63" s="3"/>
      <c r="J63" s="4"/>
      <c r="K63" s="14">
        <f>Лист2!AI92+Лист2!AI93+Лист2!W92+Лист2!W93+Лист2!K92+Лист2!K93</f>
        <v>360</v>
      </c>
    </row>
    <row r="64" spans="1:11" ht="15">
      <c r="A64" s="8" t="s">
        <v>13</v>
      </c>
      <c r="B64" s="9"/>
      <c r="C64" s="9"/>
      <c r="D64" s="9"/>
      <c r="E64" s="9"/>
      <c r="F64" s="9"/>
      <c r="G64" s="9"/>
      <c r="H64" s="9"/>
      <c r="I64" s="9"/>
      <c r="J64" s="10"/>
      <c r="K64" s="14">
        <f>K59+K60+K61+K62+K63</f>
        <v>11200.128</v>
      </c>
    </row>
    <row r="66" spans="1:12" ht="15">
      <c r="A66" s="2" t="s">
        <v>65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-3638</v>
      </c>
      <c r="L66" s="15"/>
    </row>
    <row r="67" spans="1:12" ht="15">
      <c r="A67" s="20" t="s">
        <v>66</v>
      </c>
      <c r="B67" s="11"/>
      <c r="C67" s="11"/>
      <c r="D67" s="11"/>
      <c r="E67" s="11"/>
      <c r="F67" s="11"/>
      <c r="G67" s="11"/>
      <c r="H67" s="11"/>
      <c r="I67" s="11"/>
      <c r="J67" s="4"/>
      <c r="K67" s="14">
        <f>K57+K41+K25+K8</f>
        <v>63428.40400000001</v>
      </c>
      <c r="L67" s="15"/>
    </row>
    <row r="68" spans="1:11" ht="15">
      <c r="A68" s="21" t="s">
        <v>67</v>
      </c>
      <c r="B68" s="22"/>
      <c r="C68" s="22"/>
      <c r="D68" s="22"/>
      <c r="E68" s="22"/>
      <c r="F68" s="22"/>
      <c r="G68" s="22"/>
      <c r="H68" s="22"/>
      <c r="I68" s="22"/>
      <c r="J68" s="10"/>
      <c r="K68" s="14">
        <f>K64+K48+K32+K15</f>
        <v>46067.784</v>
      </c>
    </row>
    <row r="69" spans="1:12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4" t="s">
        <v>24</v>
      </c>
      <c r="L69" s="15"/>
    </row>
    <row r="70" spans="1:11" ht="15">
      <c r="A70" s="2" t="s">
        <v>69</v>
      </c>
      <c r="B70" s="3"/>
      <c r="C70" s="3"/>
      <c r="D70" s="3"/>
      <c r="E70" s="3"/>
      <c r="F70" s="3"/>
      <c r="G70" s="3"/>
      <c r="H70" s="3"/>
      <c r="I70" s="3"/>
      <c r="J70" s="4"/>
      <c r="K70" s="14">
        <f>K66+K67-K68</f>
        <v>13722.62000000001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79">
      <selection activeCell="M88" sqref="M88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4">
        <v>-3638</v>
      </c>
      <c r="M4" s="2" t="s">
        <v>70</v>
      </c>
      <c r="N4" s="3"/>
      <c r="O4" s="3"/>
      <c r="P4" s="3"/>
      <c r="Q4" s="3"/>
      <c r="R4" s="3"/>
      <c r="S4" s="3"/>
      <c r="T4" s="3"/>
      <c r="U4" s="3"/>
      <c r="V4" s="4"/>
      <c r="W4" s="14">
        <f>K9+K4-K26</f>
        <v>-2120.9159999999993</v>
      </c>
      <c r="X4" s="17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-50.831999999998516</v>
      </c>
      <c r="AJ4" s="15"/>
    </row>
    <row r="5" spans="1:35" ht="15">
      <c r="A5" s="2" t="s">
        <v>77</v>
      </c>
      <c r="B5" s="3"/>
      <c r="C5" s="3"/>
      <c r="D5" s="3"/>
      <c r="E5" s="3"/>
      <c r="F5" s="3"/>
      <c r="G5" s="3"/>
      <c r="H5" s="3"/>
      <c r="I5" s="3"/>
      <c r="J5" s="4"/>
      <c r="K5" s="12"/>
      <c r="M5" s="2" t="s">
        <v>71</v>
      </c>
      <c r="N5" s="3"/>
      <c r="O5" s="3"/>
      <c r="P5" s="3"/>
      <c r="Q5" s="3"/>
      <c r="R5" s="3"/>
      <c r="S5" s="3"/>
      <c r="T5" s="3"/>
      <c r="U5" s="3"/>
      <c r="V5" s="4"/>
      <c r="W5" s="12"/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525.2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525.2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525.2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3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3">
        <f>W7</f>
        <v>12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3">
        <f>W8</f>
        <v>11.05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3">
        <v>11.05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11.05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4">
        <f>K6*K8</f>
        <v>5803.460000000001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4">
        <f>W6*W8</f>
        <v>5803.460000000001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4">
        <f>W9</f>
        <v>5803.460000000001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4">
        <f>W11</f>
        <v>2169.076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4">
        <f>W6*4.13</f>
        <v>2169.076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4">
        <f>W11</f>
        <v>2169.076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4">
        <f>K6*0.21</f>
        <v>110.292</v>
      </c>
      <c r="M12" s="7" t="s">
        <v>19</v>
      </c>
      <c r="N12" s="3"/>
      <c r="O12" s="3"/>
      <c r="P12" s="3"/>
      <c r="Q12" s="3"/>
      <c r="R12" s="3"/>
      <c r="S12" s="3"/>
      <c r="T12" s="3"/>
      <c r="U12" s="3"/>
      <c r="V12" s="4"/>
      <c r="W12" s="14">
        <f>W6*0.21</f>
        <v>110.292</v>
      </c>
      <c r="Y12" s="7" t="s">
        <v>19</v>
      </c>
      <c r="Z12" s="3"/>
      <c r="AA12" s="3"/>
      <c r="AB12" s="3"/>
      <c r="AC12" s="3"/>
      <c r="AD12" s="3"/>
      <c r="AE12" s="3"/>
      <c r="AF12" s="3"/>
      <c r="AG12" s="3"/>
      <c r="AH12" s="4"/>
      <c r="AI12" s="14">
        <f>W12</f>
        <v>110.292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4">
        <f>W13</f>
        <v>808.8080000000001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4">
        <f>W6*1.54</f>
        <v>808.8080000000001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4">
        <f>W13</f>
        <v>808.8080000000001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4">
        <f>W14</f>
        <v>525.2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4">
        <f>W6*1</f>
        <v>525.2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4">
        <f>W14</f>
        <v>525.2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3">
        <f>K19+K25</f>
        <v>673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3">
        <f>W25</f>
        <v>120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3">
        <f>AI25</f>
        <v>120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>
        <v>553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56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24</v>
      </c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5">
        <f>120</f>
        <v>120</v>
      </c>
      <c r="M25" s="2" t="s">
        <v>39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120</v>
      </c>
      <c r="Y25" s="2" t="s">
        <v>39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120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4">
        <f>K11+K12+K13+K14+K15</f>
        <v>4286.376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4">
        <f>W11+W12+W13+W14+W15</f>
        <v>3733.376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4">
        <f>AI11+AI12+AI13+AI14+AI15</f>
        <v>3733.376</v>
      </c>
    </row>
    <row r="28" spans="1:33" ht="15.75">
      <c r="A28" s="1"/>
      <c r="B28" s="1"/>
      <c r="C28" s="1"/>
      <c r="D28" s="1"/>
      <c r="E28" s="1"/>
      <c r="F28" s="23" t="s">
        <v>38</v>
      </c>
      <c r="G28" s="1"/>
      <c r="H28" s="1"/>
      <c r="I28" s="1"/>
      <c r="M28" s="1"/>
      <c r="N28" s="1"/>
      <c r="O28" s="1"/>
      <c r="P28" s="1"/>
      <c r="Q28" s="1"/>
      <c r="R28" s="23" t="s">
        <v>29</v>
      </c>
      <c r="S28" s="1"/>
      <c r="T28" s="1"/>
      <c r="U28" s="1"/>
      <c r="Y28" s="1"/>
      <c r="Z28" s="1"/>
      <c r="AA28" s="1"/>
      <c r="AB28" s="1"/>
      <c r="AC28" s="1"/>
      <c r="AD28" s="23" t="s">
        <v>27</v>
      </c>
      <c r="AE28" s="1"/>
      <c r="AF28" s="1"/>
      <c r="AG28" s="1"/>
    </row>
    <row r="29" spans="1:36" ht="15">
      <c r="A29" s="2" t="s">
        <v>74</v>
      </c>
      <c r="B29" s="3"/>
      <c r="C29" s="3"/>
      <c r="D29" s="3"/>
      <c r="E29" s="3"/>
      <c r="F29" s="3"/>
      <c r="G29" s="3"/>
      <c r="H29" s="3"/>
      <c r="I29" s="3"/>
      <c r="J29" s="4"/>
      <c r="K29" s="14" t="s">
        <v>24</v>
      </c>
      <c r="L29" s="17"/>
      <c r="M29" s="2" t="s">
        <v>72</v>
      </c>
      <c r="N29" s="3"/>
      <c r="O29" s="3"/>
      <c r="P29" s="3"/>
      <c r="Q29" s="3"/>
      <c r="R29" s="3"/>
      <c r="S29" s="3"/>
      <c r="T29" s="3"/>
      <c r="U29" s="3"/>
      <c r="V29" s="4"/>
      <c r="W29" s="14" t="s">
        <v>24</v>
      </c>
      <c r="X29" s="17" t="s">
        <v>24</v>
      </c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24</v>
      </c>
      <c r="AJ29" s="15"/>
    </row>
    <row r="30" spans="1:35" ht="15">
      <c r="A30" s="2" t="s">
        <v>75</v>
      </c>
      <c r="B30" s="3"/>
      <c r="C30" s="3"/>
      <c r="D30" s="3"/>
      <c r="E30" s="3"/>
      <c r="F30" s="3"/>
      <c r="G30" s="3"/>
      <c r="H30" s="3"/>
      <c r="I30" s="3"/>
      <c r="J30" s="4"/>
      <c r="K30" s="12">
        <f>AI9+AI4-AI26</f>
        <v>2019.2520000000022</v>
      </c>
      <c r="M30" s="2" t="s">
        <v>73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4089.336000000003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6159.420000000004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6">
        <f>K6</f>
        <v>525.2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6">
        <f>K31</f>
        <v>525.2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6">
        <f>W31</f>
        <v>525.2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3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3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f>W32</f>
        <v>12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3">
        <v>11.05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3">
        <f>K33</f>
        <v>11.05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v>9.36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4">
        <f>W9</f>
        <v>5803.460000000001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4">
        <f>K34</f>
        <v>5803.460000000001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f>AI31*AI33</f>
        <v>4915.872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4">
        <f>W11</f>
        <v>2169.076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4">
        <f>K36</f>
        <v>2169.076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4">
        <f>W36</f>
        <v>2169.076</v>
      </c>
    </row>
    <row r="37" spans="1:35" ht="15.75">
      <c r="A37" s="7" t="s">
        <v>19</v>
      </c>
      <c r="B37" s="3"/>
      <c r="C37" s="3"/>
      <c r="D37" s="3"/>
      <c r="E37" s="3"/>
      <c r="F37" s="3"/>
      <c r="G37" s="3"/>
      <c r="H37" s="3"/>
      <c r="I37" s="3"/>
      <c r="J37" s="4"/>
      <c r="K37" s="14">
        <f>W12</f>
        <v>110.292</v>
      </c>
      <c r="M37" s="7" t="s">
        <v>19</v>
      </c>
      <c r="N37" s="3"/>
      <c r="O37" s="3"/>
      <c r="P37" s="3"/>
      <c r="Q37" s="3"/>
      <c r="R37" s="3"/>
      <c r="S37" s="3"/>
      <c r="T37" s="3"/>
      <c r="U37" s="3"/>
      <c r="V37" s="4"/>
      <c r="W37" s="14">
        <f>K37</f>
        <v>110.292</v>
      </c>
      <c r="Y37" s="7" t="s">
        <v>19</v>
      </c>
      <c r="Z37" s="3"/>
      <c r="AA37" s="3"/>
      <c r="AB37" s="3"/>
      <c r="AC37" s="3"/>
      <c r="AD37" s="3"/>
      <c r="AE37" s="3"/>
      <c r="AF37" s="3"/>
      <c r="AG37" s="3"/>
      <c r="AH37" s="4"/>
      <c r="AI37" s="14">
        <f>W37</f>
        <v>110.292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4">
        <f>W13</f>
        <v>808.8080000000001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4">
        <f>K38</f>
        <v>808.8080000000001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4">
        <f>AI31*1.54</f>
        <v>808.8080000000001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4">
        <f>W14</f>
        <v>525.2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4">
        <f>K39</f>
        <v>525.2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4">
        <f>W39</f>
        <v>525.2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4"/>
      <c r="M40" s="7"/>
      <c r="N40" s="3"/>
      <c r="O40" s="3"/>
      <c r="P40" s="3"/>
      <c r="Q40" s="3"/>
      <c r="R40" s="3"/>
      <c r="S40" s="3"/>
      <c r="T40" s="3"/>
      <c r="U40" s="3"/>
      <c r="V40" s="4"/>
      <c r="W40" s="14"/>
      <c r="Y40" s="7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4">
        <f>AI31*0.34</f>
        <v>178.56800000000004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3">
        <f>K51</f>
        <v>120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3">
        <f>W51</f>
        <v>120</v>
      </c>
      <c r="Y41" s="7" t="s">
        <v>95</v>
      </c>
      <c r="Z41" s="6"/>
      <c r="AA41" s="6"/>
      <c r="AB41" s="6"/>
      <c r="AC41" s="6"/>
      <c r="AD41" s="6"/>
      <c r="AE41" s="6"/>
      <c r="AF41" s="6"/>
      <c r="AG41" s="3"/>
      <c r="AH41" s="4"/>
      <c r="AI41" s="13">
        <f>AI51</f>
        <v>120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24</v>
      </c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 t="s">
        <v>24</v>
      </c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39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120</v>
      </c>
      <c r="M51" s="2" t="s">
        <v>39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120</v>
      </c>
      <c r="Y51" s="2" t="s">
        <v>39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120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4">
        <f>K36+K37+K38+K39+K41</f>
        <v>3733.376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4">
        <f>W36+W37+W38+W39+W41</f>
        <v>3733.376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4">
        <f>AI36+AI37+AI38+AI39+AI40+AI41</f>
        <v>3911.9440000000004</v>
      </c>
    </row>
    <row r="54" spans="5:30" ht="12.75">
      <c r="E54" s="18" t="s">
        <v>16</v>
      </c>
      <c r="R54" s="19" t="s">
        <v>17</v>
      </c>
      <c r="AD54" s="19" t="s">
        <v>18</v>
      </c>
    </row>
    <row r="55" spans="1:36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24</v>
      </c>
      <c r="L55" s="17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24</v>
      </c>
      <c r="X55" s="17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4" t="s">
        <v>24</v>
      </c>
      <c r="AJ55" s="17" t="s">
        <v>24</v>
      </c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7163.3480000000045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8167.276000000004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9171.204000000005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6">
        <f>K31</f>
        <v>525.2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525.2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525.2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3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3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3">
        <f>W58</f>
        <v>12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3">
        <v>9.36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3">
        <f>K59</f>
        <v>9.36</v>
      </c>
      <c r="Y59" s="2" t="s">
        <v>52</v>
      </c>
      <c r="Z59" s="3"/>
      <c r="AA59" s="3"/>
      <c r="AB59" s="3"/>
      <c r="AC59" s="3"/>
      <c r="AD59" s="3"/>
      <c r="AE59" s="3"/>
      <c r="AF59" s="3"/>
      <c r="AG59" s="3"/>
      <c r="AH59" s="4"/>
      <c r="AI59" s="13">
        <f>W59</f>
        <v>9.36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4">
        <f>K57*K59</f>
        <v>4915.872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4">
        <f>K60</f>
        <v>4915.872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4">
        <f>W60</f>
        <v>4915.872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4">
        <f>K36</f>
        <v>2169.076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4">
        <f>K62</f>
        <v>2169.076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4">
        <f>W62</f>
        <v>2169.076</v>
      </c>
    </row>
    <row r="63" spans="1:35" ht="15.75">
      <c r="A63" s="7" t="s">
        <v>19</v>
      </c>
      <c r="B63" s="3"/>
      <c r="C63" s="3"/>
      <c r="D63" s="3"/>
      <c r="E63" s="3"/>
      <c r="F63" s="3"/>
      <c r="G63" s="3"/>
      <c r="H63" s="3"/>
      <c r="I63" s="3"/>
      <c r="J63" s="4"/>
      <c r="K63" s="14">
        <f>K37</f>
        <v>110.292</v>
      </c>
      <c r="M63" s="7" t="s">
        <v>19</v>
      </c>
      <c r="N63" s="3"/>
      <c r="O63" s="3"/>
      <c r="P63" s="3"/>
      <c r="Q63" s="3"/>
      <c r="R63" s="3"/>
      <c r="S63" s="3"/>
      <c r="T63" s="3"/>
      <c r="U63" s="3"/>
      <c r="V63" s="4"/>
      <c r="W63" s="14">
        <f>K63</f>
        <v>110.292</v>
      </c>
      <c r="Y63" s="7" t="s">
        <v>19</v>
      </c>
      <c r="Z63" s="3"/>
      <c r="AA63" s="3"/>
      <c r="AB63" s="3"/>
      <c r="AC63" s="3"/>
      <c r="AD63" s="3"/>
      <c r="AE63" s="3"/>
      <c r="AF63" s="3"/>
      <c r="AG63" s="3"/>
      <c r="AH63" s="4"/>
      <c r="AI63" s="14">
        <f>W63</f>
        <v>110.292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4">
        <f>AI38</f>
        <v>808.8080000000001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4">
        <f>K64</f>
        <v>808.8080000000001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4">
        <f>W64</f>
        <v>808.8080000000001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4">
        <f>K39</f>
        <v>525.2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4">
        <f>K65</f>
        <v>525.2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4">
        <f>W65</f>
        <v>525.2</v>
      </c>
    </row>
    <row r="66" spans="1:35" ht="15.75">
      <c r="A66" s="7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4">
        <f>AI40</f>
        <v>178.56800000000004</v>
      </c>
      <c r="M66" s="7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4">
        <f>K66</f>
        <v>178.56800000000004</v>
      </c>
      <c r="Y66" s="7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f>W66</f>
        <v>178.56800000000004</v>
      </c>
    </row>
    <row r="67" spans="1:35" ht="15.75">
      <c r="A67" s="7" t="s">
        <v>95</v>
      </c>
      <c r="B67" s="6"/>
      <c r="C67" s="6"/>
      <c r="D67" s="6"/>
      <c r="E67" s="6"/>
      <c r="F67" s="6"/>
      <c r="G67" s="6"/>
      <c r="H67" s="6"/>
      <c r="I67" s="3"/>
      <c r="J67" s="4"/>
      <c r="K67" s="13">
        <f>K41</f>
        <v>120</v>
      </c>
      <c r="M67" s="7" t="s">
        <v>95</v>
      </c>
      <c r="N67" s="6"/>
      <c r="O67" s="6"/>
      <c r="P67" s="6"/>
      <c r="Q67" s="6"/>
      <c r="R67" s="6"/>
      <c r="S67" s="6"/>
      <c r="T67" s="6"/>
      <c r="U67" s="3"/>
      <c r="V67" s="4"/>
      <c r="W67" s="13">
        <f>W77</f>
        <v>120</v>
      </c>
      <c r="Y67" s="7" t="s">
        <v>95</v>
      </c>
      <c r="Z67" s="6"/>
      <c r="AA67" s="6"/>
      <c r="AB67" s="6"/>
      <c r="AC67" s="6"/>
      <c r="AD67" s="6"/>
      <c r="AE67" s="6"/>
      <c r="AF67" s="6"/>
      <c r="AG67" s="3"/>
      <c r="AH67" s="4"/>
      <c r="AI67" s="13">
        <f>AI77</f>
        <v>120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24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24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6" ht="15">
      <c r="A77" s="2" t="s">
        <v>39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120</v>
      </c>
      <c r="M77" s="2" t="s">
        <v>39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120</v>
      </c>
      <c r="Y77" s="2" t="s">
        <v>39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120</v>
      </c>
      <c r="AJ77" s="15"/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4">
        <f>K62+K63+K64+K65+K66+K67</f>
        <v>3911.9440000000004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4">
        <f>W62+W63+W64+W65+W66+W67</f>
        <v>3911.9440000000004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4">
        <f>W78</f>
        <v>3911.9440000000004</v>
      </c>
    </row>
    <row r="80" spans="5:30" ht="12.75">
      <c r="E80" s="18" t="s">
        <v>20</v>
      </c>
      <c r="R80" s="19" t="s">
        <v>21</v>
      </c>
      <c r="AD80" s="19" t="s">
        <v>22</v>
      </c>
    </row>
    <row r="81" spans="1:35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4" t="s">
        <v>24</v>
      </c>
      <c r="L81" s="15"/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24</v>
      </c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24</v>
      </c>
    </row>
    <row r="82" spans="1:36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10175.132000000005</v>
      </c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K82+K86-K104</f>
        <v>11357.628000000004</v>
      </c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W82+W86-W104</f>
        <v>12540.124000000003</v>
      </c>
      <c r="AJ82" s="15" t="s">
        <v>24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6">
        <f>K57</f>
        <v>525.2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525.2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525.2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3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3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3">
        <f>W84</f>
        <v>12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3">
        <f>K59</f>
        <v>9.36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3">
        <f>K85</f>
        <v>9.36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3">
        <f>W85</f>
        <v>9.36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4">
        <f>K60</f>
        <v>4915.872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4">
        <f>W83*W85</f>
        <v>4915.872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f>AI83*AI85</f>
        <v>4915.872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4">
        <f aca="true" t="shared" si="0" ref="K88:K93">K62</f>
        <v>2169.076</v>
      </c>
      <c r="M88" s="7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4">
        <f aca="true" t="shared" si="1" ref="W88:W93">K88</f>
        <v>2169.076</v>
      </c>
      <c r="Y88" s="7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4">
        <f>W88</f>
        <v>2169.076</v>
      </c>
    </row>
    <row r="89" spans="1:35" ht="15.75">
      <c r="A89" s="7" t="s">
        <v>19</v>
      </c>
      <c r="B89" s="3"/>
      <c r="C89" s="3"/>
      <c r="D89" s="3"/>
      <c r="E89" s="3"/>
      <c r="F89" s="3"/>
      <c r="G89" s="3"/>
      <c r="H89" s="3"/>
      <c r="I89" s="3"/>
      <c r="J89" s="4"/>
      <c r="K89" s="14">
        <f t="shared" si="0"/>
        <v>110.292</v>
      </c>
      <c r="M89" s="7" t="s">
        <v>19</v>
      </c>
      <c r="N89" s="3"/>
      <c r="O89" s="3"/>
      <c r="P89" s="3"/>
      <c r="Q89" s="3"/>
      <c r="R89" s="3"/>
      <c r="S89" s="3"/>
      <c r="T89" s="3"/>
      <c r="U89" s="3"/>
      <c r="V89" s="4"/>
      <c r="W89" s="14">
        <f t="shared" si="1"/>
        <v>110.292</v>
      </c>
      <c r="Y89" s="7" t="s">
        <v>19</v>
      </c>
      <c r="Z89" s="3"/>
      <c r="AA89" s="3"/>
      <c r="AB89" s="3"/>
      <c r="AC89" s="3"/>
      <c r="AD89" s="3"/>
      <c r="AE89" s="3"/>
      <c r="AF89" s="3"/>
      <c r="AG89" s="3"/>
      <c r="AH89" s="4"/>
      <c r="AI89" s="14">
        <f>W89</f>
        <v>110.292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4">
        <f t="shared" si="0"/>
        <v>808.8080000000001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4">
        <f t="shared" si="1"/>
        <v>808.8080000000001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4">
        <f>W90</f>
        <v>808.8080000000001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4">
        <f t="shared" si="0"/>
        <v>525.2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4">
        <f t="shared" si="1"/>
        <v>525.2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4">
        <f>W91</f>
        <v>525.2</v>
      </c>
    </row>
    <row r="92" spans="1:35" ht="15.75">
      <c r="A92" s="7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4">
        <f t="shared" si="1"/>
        <v>0</v>
      </c>
      <c r="Y92" s="7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f>W92</f>
        <v>0</v>
      </c>
    </row>
    <row r="93" spans="1:35" ht="15.75">
      <c r="A93" s="7" t="s">
        <v>95</v>
      </c>
      <c r="B93" s="6"/>
      <c r="C93" s="6"/>
      <c r="D93" s="6"/>
      <c r="E93" s="6"/>
      <c r="F93" s="6"/>
      <c r="G93" s="6"/>
      <c r="H93" s="6"/>
      <c r="I93" s="3"/>
      <c r="J93" s="4"/>
      <c r="K93" s="13">
        <f t="shared" si="0"/>
        <v>120</v>
      </c>
      <c r="M93" s="7" t="s">
        <v>95</v>
      </c>
      <c r="N93" s="6"/>
      <c r="O93" s="6"/>
      <c r="P93" s="6"/>
      <c r="Q93" s="6"/>
      <c r="R93" s="6"/>
      <c r="S93" s="6"/>
      <c r="T93" s="6"/>
      <c r="U93" s="3"/>
      <c r="V93" s="4"/>
      <c r="W93" s="13">
        <f t="shared" si="1"/>
        <v>120</v>
      </c>
      <c r="Y93" s="7" t="s">
        <v>95</v>
      </c>
      <c r="Z93" s="6"/>
      <c r="AA93" s="6"/>
      <c r="AB93" s="6"/>
      <c r="AC93" s="6"/>
      <c r="AD93" s="6"/>
      <c r="AE93" s="6"/>
      <c r="AF93" s="6"/>
      <c r="AG93" s="3"/>
      <c r="AH93" s="4"/>
      <c r="AI93" s="13">
        <f>AI103</f>
        <v>120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 t="s">
        <v>24</v>
      </c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39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120</v>
      </c>
      <c r="M103" s="2" t="s">
        <v>39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120</v>
      </c>
      <c r="Y103" s="2" t="s">
        <v>39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120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4">
        <f>K88+K89+K90+K91+K92+K93</f>
        <v>3733.376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4">
        <f>K104</f>
        <v>3733.376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4">
        <f>W104</f>
        <v>3733.376</v>
      </c>
    </row>
    <row r="106" ht="12.75">
      <c r="AI106" s="15" t="s">
        <v>24</v>
      </c>
    </row>
    <row r="107" ht="12.75">
      <c r="AI107" s="24">
        <f>AI82+AI86-AI104</f>
        <v>13722.620000000003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2013-01-22T21:27:00Z</cp:lastPrinted>
  <dcterms:created xsi:type="dcterms:W3CDTF">2012-04-11T04:13:08Z</dcterms:created>
  <dcterms:modified xsi:type="dcterms:W3CDTF">2017-05-15T11:24:10Z</dcterms:modified>
  <cp:category/>
  <cp:version/>
  <cp:contentType/>
  <cp:contentStatus/>
</cp:coreProperties>
</file>