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<sst xmlns="http://schemas.openxmlformats.org/spreadsheetml/2006/main" count="396" uniqueCount="101">
  <si>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</si>
  <si>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</si>
  <si>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</si>
  <si>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</si>
  <si>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</si>
  <si>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</si>
  <si>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</si>
  <si>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</si>
  <si>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</si>
  <si>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</si>
  <si>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</si>
  <si>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</si>
  <si>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</si>
  <si>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</si>
  <si>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</si>
  <si>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(3,6)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</si>
  <si>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</si>
  <si>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</si>
  <si>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</si>
  <si>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</si>
  <si>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</si>
  <si>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</si>
  <si>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>в. Сети отопления (наладка системы отопления)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</si>
  <si>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</si>
  <si>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</si>
  <si>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</si>
  <si>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</si>
  <si>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</si>
  <si>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</t>
  </si>
  <si>
    <t>май</t>
  </si>
  <si>
    <t xml:space="preserve">6.начислено за май   </t>
  </si>
  <si>
    <t>апрель</t>
  </si>
  <si>
    <t xml:space="preserve">6.начислено за апрель    </t>
  </si>
  <si>
    <t xml:space="preserve">6.начислено за июль  </t>
  </si>
  <si>
    <t xml:space="preserve">6.начислено за август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</si>
  <si>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</si>
  <si>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</si>
  <si>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</si>
  <si>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</si>
  <si>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к. Прочие работы (списывание показаний)</t>
  </si>
  <si>
    <t xml:space="preserve">г. Электрические сети с заменой электролампочек  </t>
  </si>
  <si>
    <t xml:space="preserve">5.начислено за 4 квартал  </t>
  </si>
  <si>
    <t xml:space="preserve">коммунальным услугам жилого дома № 11 ул. Элеваторная за 4 квартал  </t>
  </si>
  <si>
    <t xml:space="preserve">5.начислено за 3 квартал  </t>
  </si>
  <si>
    <t xml:space="preserve">коммунальным услугам жилого дома № 11 ул. Элеваторная за 3 квартал  </t>
  </si>
  <si>
    <t xml:space="preserve">5.начислено за 2 квартал </t>
  </si>
  <si>
    <t xml:space="preserve">коммунальным услугам жилого дома № 11 ул. Элеваторная за 2 квартал  </t>
  </si>
  <si>
    <t xml:space="preserve">5.начислено за 1 квартал  </t>
  </si>
  <si>
    <t xml:space="preserve">коммунальным услугам жилого дома № 11 ул. Элеваторная за 1 квартал  </t>
  </si>
  <si>
    <t xml:space="preserve">5. Тариф  </t>
  </si>
  <si>
    <t xml:space="preserve">коммунальным услугам жилого дома № 11  ул. Элеваторная  за январь  </t>
  </si>
  <si>
    <t xml:space="preserve">коммунальным услугам жилого дома № 11 ул. Элеваторная за февраль  </t>
  </si>
  <si>
    <t xml:space="preserve">5. Тариф </t>
  </si>
  <si>
    <t xml:space="preserve">коммунальным услугам жилого дома № 11 ул. Элеваторная 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</si>
  <si>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</si>
  <si>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</si>
  <si>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</si>
  <si>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</si>
  <si>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</si>
  <si>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</si>
  <si>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</si>
  <si>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</si>
  <si>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</si>
  <si>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</si>
  <si>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</si>
  <si>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</si>
  <si>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</si>
  <si>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</si>
  <si>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</si>
  <si>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</si>
  <si>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</si>
  <si>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</si>
  <si>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</si>
  <si>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</si>
  <si>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</si>
  <si>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</si>
  <si>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</si>
  <si>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</si>
  <si>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</si>
  <si>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</si>
  <si>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</si>
  <si>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</si>
  <si>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</si>
  <si>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</si>
  <si>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</si>
  <si>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</si>
  <si>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</si>
  <si>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</si>
  <si>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</si>
  <si>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</si>
  <si>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</si>
  <si>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</si>
  <si>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</si>
  <si>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</si>
  <si>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t xml:space="preserve">з. Смена оконных блоков в местах общего пользования </t>
  </si>
  <si>
    <t>е. Текущий ремонт подъездов (очистка от снега и льда)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</si>
  <si>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</si>
  <si>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</si>
  <si>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ж.Смена входных дверей в местах общего пользования </t>
  </si>
  <si>
    <t>е. Текущий ремонт подъездов  (окраска газовых труб)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</si>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</sst>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2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57</v>
      </c>
      <c r="B4" s="3"/>
      <c r="C4" s="3"/>
      <c r="D4" s="3"/>
      <c r="E4" s="3"/>
      <c r="F4" s="3"/>
      <c r="G4" s="3"/>
      <c r="H4" s="3"/>
      <c r="I4" s="3"/>
      <c r="J4" s="4"/>
      <c r="K4" s="13" t="s">
        <v>23</v>
      </c>
    </row>
    <row r="5" spans="1:11" ht="15">
      <c r="A5" s="2" t="s">
        <v>58</v>
      </c>
      <c r="B5" s="3"/>
      <c r="C5" s="3"/>
      <c r="D5" s="3"/>
      <c r="E5" s="3"/>
      <c r="F5" s="3"/>
      <c r="G5" s="3"/>
      <c r="H5" s="3"/>
      <c r="I5" s="3"/>
      <c r="J5" s="4"/>
      <c r="K5" s="13">
        <v>71182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4239.7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80</v>
      </c>
    </row>
    <row r="8" spans="1:11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6">
        <f>Лист2!W9*3</f>
        <v>115871.00099999999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100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Лист2!W11*3</f>
        <v>52529.883</v>
      </c>
    </row>
    <row r="11" spans="1:11" ht="15.75">
      <c r="A11" s="8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Лист2!W12*3</f>
        <v>2671.0109999999995</v>
      </c>
    </row>
    <row r="12" spans="1:11" ht="15.75">
      <c r="A12" s="8" t="s">
        <v>54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Лист2!W13*3</f>
        <v>19587.414</v>
      </c>
    </row>
    <row r="13" spans="1:11" ht="15.75">
      <c r="A13" s="8" t="s">
        <v>55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Лист2!W14*3</f>
        <v>12719.099999999999</v>
      </c>
    </row>
    <row r="14" spans="1:11" ht="15.75">
      <c r="A14" s="8" t="s">
        <v>56</v>
      </c>
      <c r="B14" s="7"/>
      <c r="C14" s="7"/>
      <c r="D14" s="7"/>
      <c r="E14" s="7"/>
      <c r="F14" s="7"/>
      <c r="G14" s="7"/>
      <c r="H14" s="7"/>
      <c r="I14" s="3"/>
      <c r="J14" s="4"/>
      <c r="K14" s="15">
        <f>Лист2!K15+Лист2!W15+Лист2!AI15</f>
        <v>23780</v>
      </c>
    </row>
    <row r="15" spans="1:11" ht="15">
      <c r="A15" s="9" t="s">
        <v>12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111287.408</v>
      </c>
    </row>
    <row r="17" spans="1:9" ht="15">
      <c r="A17" s="1"/>
      <c r="B17" s="1" t="s">
        <v>13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46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59</v>
      </c>
      <c r="B20" s="3"/>
      <c r="C20" s="3"/>
      <c r="D20" s="3"/>
      <c r="E20" s="3"/>
      <c r="F20" s="3"/>
      <c r="G20" s="3"/>
      <c r="H20" s="3"/>
      <c r="I20" s="3"/>
      <c r="J20" s="4"/>
      <c r="K20" s="16"/>
      <c r="L20" s="17"/>
    </row>
    <row r="21" spans="1:11" ht="15">
      <c r="A21" s="2" t="s">
        <v>60</v>
      </c>
      <c r="B21" s="3"/>
      <c r="C21" s="3"/>
      <c r="D21" s="3"/>
      <c r="E21" s="3"/>
      <c r="F21" s="3"/>
      <c r="G21" s="3"/>
      <c r="H21" s="3"/>
      <c r="I21" s="3"/>
      <c r="J21" s="4"/>
      <c r="K21" s="13">
        <f>K5+K8-K15</f>
        <v>75765.593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>
        <f>K6</f>
        <v>4239.7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v>80</v>
      </c>
    </row>
    <row r="24" spans="1:11" ht="15">
      <c r="A24" s="2" t="s">
        <v>45</v>
      </c>
      <c r="B24" s="3"/>
      <c r="C24" s="3"/>
      <c r="D24" s="3"/>
      <c r="E24" s="3"/>
      <c r="F24" s="3"/>
      <c r="G24" s="3"/>
      <c r="H24" s="3"/>
      <c r="I24" s="3"/>
      <c r="J24" s="4"/>
      <c r="K24" s="16">
        <f>Лист2!K34*2+Лист2!AI34</f>
        <v>118965.98199999999</v>
      </c>
    </row>
    <row r="25" spans="1:11" ht="15.75">
      <c r="A25" s="2"/>
      <c r="B25" s="7" t="s">
        <v>2</v>
      </c>
      <c r="C25" s="7"/>
      <c r="D25" s="3"/>
      <c r="E25" s="3"/>
      <c r="F25" s="3"/>
      <c r="G25" s="3"/>
      <c r="H25" s="3"/>
      <c r="I25" s="3"/>
      <c r="J25" s="4"/>
      <c r="K25" s="15"/>
    </row>
    <row r="26" spans="1:11" ht="15.75">
      <c r="A26" s="8" t="s">
        <v>100</v>
      </c>
      <c r="B26" s="3"/>
      <c r="C26" s="3"/>
      <c r="D26" s="3"/>
      <c r="E26" s="3"/>
      <c r="F26" s="3"/>
      <c r="G26" s="3"/>
      <c r="H26" s="3"/>
      <c r="I26" s="3"/>
      <c r="J26" s="4"/>
      <c r="K26" s="16">
        <f>Лист2!AI36*3</f>
        <v>52529.883</v>
      </c>
    </row>
    <row r="27" spans="1:11" ht="15.75">
      <c r="A27" s="8" t="s">
        <v>14</v>
      </c>
      <c r="B27" s="3"/>
      <c r="C27" s="3"/>
      <c r="D27" s="3"/>
      <c r="E27" s="3"/>
      <c r="F27" s="3"/>
      <c r="G27" s="3"/>
      <c r="H27" s="3"/>
      <c r="I27" s="3"/>
      <c r="J27" s="4"/>
      <c r="K27" s="16">
        <f>Лист2!AI37*3</f>
        <v>2671.0109999999995</v>
      </c>
    </row>
    <row r="28" spans="1:11" ht="15.75">
      <c r="A28" s="8" t="s">
        <v>54</v>
      </c>
      <c r="B28" s="3"/>
      <c r="C28" s="3"/>
      <c r="D28" s="3"/>
      <c r="E28" s="3"/>
      <c r="F28" s="3"/>
      <c r="G28" s="3"/>
      <c r="H28" s="3"/>
      <c r="I28" s="3"/>
      <c r="J28" s="4"/>
      <c r="K28" s="16">
        <f>Лист2!W38*2+Лист2!AI38</f>
        <v>21156.103</v>
      </c>
    </row>
    <row r="29" spans="1:11" ht="15.75">
      <c r="A29" s="8" t="s">
        <v>55</v>
      </c>
      <c r="B29" s="3"/>
      <c r="C29" s="3"/>
      <c r="D29" s="3"/>
      <c r="E29" s="3"/>
      <c r="F29" s="3"/>
      <c r="G29" s="3"/>
      <c r="H29" s="3"/>
      <c r="I29" s="3"/>
      <c r="J29" s="4"/>
      <c r="K29" s="16">
        <f>Лист2!AI39*3</f>
        <v>12719.099999999999</v>
      </c>
    </row>
    <row r="30" spans="1:11" ht="15.75">
      <c r="A30" s="8" t="s">
        <v>56</v>
      </c>
      <c r="B30" s="7"/>
      <c r="C30" s="7"/>
      <c r="D30" s="7"/>
      <c r="E30" s="7"/>
      <c r="F30" s="7"/>
      <c r="G30" s="7"/>
      <c r="H30" s="7"/>
      <c r="I30" s="3"/>
      <c r="J30" s="4"/>
      <c r="K30" s="16">
        <f>Лист2!AI40+Лист2!AI41+Лист2!W41+Лист2!K41</f>
        <v>16499.292</v>
      </c>
    </row>
    <row r="31" spans="1:11" ht="15">
      <c r="A31" s="9" t="s">
        <v>12</v>
      </c>
      <c r="B31" s="10"/>
      <c r="C31" s="10"/>
      <c r="D31" s="10"/>
      <c r="E31" s="10"/>
      <c r="F31" s="10"/>
      <c r="G31" s="10"/>
      <c r="H31" s="10"/>
      <c r="I31" s="10"/>
      <c r="J31" s="11"/>
      <c r="K31" s="16">
        <f>K26+K27+K28+K29+K30</f>
        <v>105575.38900000001</v>
      </c>
    </row>
    <row r="33" spans="1:9" ht="15">
      <c r="A33" s="1"/>
      <c r="B33" s="1" t="s">
        <v>13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61</v>
      </c>
      <c r="B36" s="3"/>
      <c r="C36" s="3"/>
      <c r="D36" s="3"/>
      <c r="E36" s="3"/>
      <c r="F36" s="3"/>
      <c r="G36" s="3"/>
      <c r="H36" s="3"/>
      <c r="I36" s="3"/>
      <c r="J36" s="4"/>
      <c r="K36" s="13" t="s">
        <v>23</v>
      </c>
      <c r="L36" s="17"/>
    </row>
    <row r="37" spans="1:11" ht="15">
      <c r="A37" s="2" t="s">
        <v>62</v>
      </c>
      <c r="B37" s="3"/>
      <c r="C37" s="3"/>
      <c r="D37" s="3"/>
      <c r="E37" s="3"/>
      <c r="F37" s="3"/>
      <c r="G37" s="3"/>
      <c r="H37" s="3"/>
      <c r="I37" s="3"/>
      <c r="J37" s="4"/>
      <c r="K37" s="13">
        <f>K21+K24-K31</f>
        <v>89156.18599999997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</f>
        <v>4239.7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80</v>
      </c>
    </row>
    <row r="40" spans="1:11" ht="15">
      <c r="A40" s="2" t="s">
        <v>43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Лист2!K60*3</f>
        <v>125155.944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5"/>
    </row>
    <row r="42" spans="1:11" ht="15.75">
      <c r="A42" s="8" t="s">
        <v>100</v>
      </c>
      <c r="B42" s="3"/>
      <c r="C42" s="3"/>
      <c r="D42" s="3"/>
      <c r="E42" s="3"/>
      <c r="F42" s="3"/>
      <c r="G42" s="3"/>
      <c r="H42" s="3"/>
      <c r="I42" s="3"/>
      <c r="J42" s="4"/>
      <c r="K42" s="16">
        <f>K26</f>
        <v>52529.883</v>
      </c>
    </row>
    <row r="43" spans="1:11" ht="15.75">
      <c r="A43" s="8" t="s">
        <v>14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2671.0109999999995</v>
      </c>
    </row>
    <row r="44" spans="1:11" ht="15.75">
      <c r="A44" s="8" t="s">
        <v>54</v>
      </c>
      <c r="B44" s="3"/>
      <c r="C44" s="3"/>
      <c r="D44" s="3"/>
      <c r="E44" s="3"/>
      <c r="F44" s="3"/>
      <c r="G44" s="3"/>
      <c r="H44" s="3"/>
      <c r="I44" s="3"/>
      <c r="J44" s="4"/>
      <c r="K44" s="16">
        <f>Лист2!K64*3</f>
        <v>24293.481</v>
      </c>
    </row>
    <row r="45" spans="1:11" ht="15.75">
      <c r="A45" s="8" t="s">
        <v>55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12719.099999999999</v>
      </c>
    </row>
    <row r="46" spans="1:11" ht="15.75">
      <c r="A46" s="8" t="s">
        <v>56</v>
      </c>
      <c r="B46" s="7"/>
      <c r="C46" s="7"/>
      <c r="D46" s="7"/>
      <c r="E46" s="7"/>
      <c r="F46" s="7"/>
      <c r="G46" s="7"/>
      <c r="H46" s="7"/>
      <c r="I46" s="3"/>
      <c r="J46" s="4"/>
      <c r="K46" s="16">
        <f>Лист2!K66+Лист2!K67+Лист2!W66+Лист2!W67+Лист2!AI66+Лист2!AI67</f>
        <v>52329.876000000004</v>
      </c>
    </row>
    <row r="47" spans="1:11" ht="15">
      <c r="A47" s="9" t="s">
        <v>12</v>
      </c>
      <c r="B47" s="10"/>
      <c r="C47" s="10"/>
      <c r="D47" s="10"/>
      <c r="E47" s="10"/>
      <c r="F47" s="10"/>
      <c r="G47" s="10"/>
      <c r="H47" s="10"/>
      <c r="I47" s="10"/>
      <c r="J47" s="11"/>
      <c r="K47" s="16">
        <f>K42+K43+K44+K45+K46</f>
        <v>144543.35100000002</v>
      </c>
    </row>
    <row r="49" spans="1:9" ht="15">
      <c r="A49" s="1"/>
      <c r="B49" s="1" t="s">
        <v>13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63</v>
      </c>
      <c r="B52" s="3"/>
      <c r="C52" s="3"/>
      <c r="D52" s="3"/>
      <c r="E52" s="3"/>
      <c r="F52" s="3"/>
      <c r="G52" s="3"/>
      <c r="H52" s="3"/>
      <c r="I52" s="3"/>
      <c r="J52" s="4"/>
      <c r="K52" s="16"/>
      <c r="L52" s="17"/>
    </row>
    <row r="53" spans="1:11" ht="15">
      <c r="A53" s="2" t="s">
        <v>64</v>
      </c>
      <c r="B53" s="3"/>
      <c r="C53" s="3"/>
      <c r="D53" s="3"/>
      <c r="E53" s="3"/>
      <c r="F53" s="3"/>
      <c r="G53" s="3"/>
      <c r="H53" s="3"/>
      <c r="I53" s="3"/>
      <c r="J53" s="4"/>
      <c r="K53" s="16">
        <f>K37+K40-K47</f>
        <v>69768.77899999995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K38</f>
        <v>4239.7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K39</f>
        <v>80</v>
      </c>
    </row>
    <row r="56" spans="1:11" ht="15">
      <c r="A56" s="2" t="s">
        <v>41</v>
      </c>
      <c r="B56" s="3"/>
      <c r="C56" s="3"/>
      <c r="D56" s="3"/>
      <c r="E56" s="3"/>
      <c r="F56" s="3"/>
      <c r="G56" s="3"/>
      <c r="H56" s="3"/>
      <c r="I56" s="3"/>
      <c r="J56" s="4"/>
      <c r="K56" s="16">
        <f>K40</f>
        <v>125155.944</v>
      </c>
    </row>
    <row r="57" spans="1:11" ht="15.75">
      <c r="A57" s="2"/>
      <c r="B57" s="7" t="s">
        <v>2</v>
      </c>
      <c r="C57" s="7"/>
      <c r="D57" s="3"/>
      <c r="E57" s="3"/>
      <c r="F57" s="3"/>
      <c r="G57" s="3"/>
      <c r="H57" s="3"/>
      <c r="I57" s="3"/>
      <c r="J57" s="4"/>
      <c r="K57" s="15"/>
    </row>
    <row r="58" spans="1:11" ht="15.75">
      <c r="A58" s="8" t="s">
        <v>100</v>
      </c>
      <c r="B58" s="3"/>
      <c r="C58" s="3"/>
      <c r="D58" s="3"/>
      <c r="E58" s="3"/>
      <c r="F58" s="3"/>
      <c r="G58" s="3"/>
      <c r="H58" s="3"/>
      <c r="I58" s="3"/>
      <c r="J58" s="4"/>
      <c r="K58" s="16">
        <f>K42</f>
        <v>52529.883</v>
      </c>
    </row>
    <row r="59" spans="1:11" ht="15.75">
      <c r="A59" s="8" t="s">
        <v>14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2671.0109999999995</v>
      </c>
    </row>
    <row r="60" spans="1:11" ht="15.75">
      <c r="A60" s="8" t="s">
        <v>54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24293.481</v>
      </c>
    </row>
    <row r="61" spans="1:11" ht="15.75">
      <c r="A61" s="8" t="s">
        <v>55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12719.099999999999</v>
      </c>
    </row>
    <row r="62" spans="1:11" ht="15.75">
      <c r="A62" s="8" t="s">
        <v>56</v>
      </c>
      <c r="B62" s="7"/>
      <c r="C62" s="7"/>
      <c r="D62" s="7"/>
      <c r="E62" s="7"/>
      <c r="F62" s="7"/>
      <c r="G62" s="7"/>
      <c r="H62" s="7"/>
      <c r="I62" s="3"/>
      <c r="J62" s="4"/>
      <c r="K62" s="16">
        <f>Лист2!K92+Лист2!K93+Лист2!W92+Лист2!W93+Лист2!AI92+Лист2!AI93</f>
        <v>56520.276000000005</v>
      </c>
    </row>
    <row r="63" spans="1:11" ht="15">
      <c r="A63" s="9" t="s">
        <v>12</v>
      </c>
      <c r="B63" s="10"/>
      <c r="C63" s="10"/>
      <c r="D63" s="10"/>
      <c r="E63" s="10"/>
      <c r="F63" s="10"/>
      <c r="G63" s="10"/>
      <c r="H63" s="10"/>
      <c r="I63" s="10"/>
      <c r="J63" s="11"/>
      <c r="K63" s="16">
        <f>K58+K59+K60+K61+K62</f>
        <v>148733.75100000002</v>
      </c>
    </row>
    <row r="65" spans="1:12" ht="15">
      <c r="A65" s="2" t="s">
        <v>65</v>
      </c>
      <c r="B65" s="12"/>
      <c r="C65" s="12"/>
      <c r="D65" s="12"/>
      <c r="E65" s="12"/>
      <c r="F65" s="12"/>
      <c r="G65" s="12"/>
      <c r="H65" s="12"/>
      <c r="I65" s="12"/>
      <c r="J65" s="4"/>
      <c r="K65" s="15">
        <v>71182</v>
      </c>
      <c r="L65" s="17"/>
    </row>
    <row r="66" spans="1:11" ht="15">
      <c r="A66" s="21" t="s">
        <v>66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f>K56*2+K24+K8</f>
        <v>485148.871</v>
      </c>
    </row>
    <row r="67" spans="1:11" ht="15">
      <c r="A67" s="22" t="s">
        <v>67</v>
      </c>
      <c r="B67" s="23"/>
      <c r="C67" s="23"/>
      <c r="D67" s="23"/>
      <c r="E67" s="23"/>
      <c r="F67" s="23"/>
      <c r="G67" s="23"/>
      <c r="H67" s="23"/>
      <c r="I67" s="23"/>
      <c r="J67" s="11"/>
      <c r="K67" s="16">
        <f>K63+K47+K31+K15</f>
        <v>510139.8990000001</v>
      </c>
    </row>
    <row r="68" spans="1:12" ht="15">
      <c r="A68" s="2" t="s">
        <v>68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18"/>
    </row>
    <row r="69" spans="1:11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16">
        <f>K65+K66-K67</f>
        <v>46190.97199999995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tabSelected="1" workbookViewId="0" topLeftCell="A70">
      <selection activeCell="M88" sqref="M88"/>
    </sheetView>
  </sheetViews>
  <sheetFormatPr defaultColWidth="9.00390625" defaultRowHeight="12.75"/>
  <cols>
    <col min="10" max="10" width="18.00390625" style="0" customWidth="1"/>
    <col min="22" max="22" width="18.375" style="0" customWidth="1"/>
    <col min="34" max="34" width="18.1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50</v>
      </c>
      <c r="C2" s="1"/>
      <c r="D2" s="1"/>
      <c r="E2" s="1"/>
      <c r="F2" s="1"/>
      <c r="G2" s="1"/>
      <c r="H2" s="1"/>
      <c r="I2" s="1"/>
      <c r="M2" s="1"/>
      <c r="N2" s="1" t="s">
        <v>51</v>
      </c>
      <c r="O2" s="1"/>
      <c r="P2" s="1"/>
      <c r="Q2" s="1"/>
      <c r="R2" s="1"/>
      <c r="S2" s="1"/>
      <c r="T2" s="1"/>
      <c r="U2" s="1"/>
      <c r="Y2" s="1"/>
      <c r="Z2" s="1" t="s">
        <v>53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70</v>
      </c>
      <c r="B4" s="3"/>
      <c r="C4" s="3"/>
      <c r="D4" s="3"/>
      <c r="E4" s="3"/>
      <c r="F4" s="3"/>
      <c r="G4" s="3"/>
      <c r="H4" s="3"/>
      <c r="I4" s="3"/>
      <c r="J4" s="4"/>
      <c r="K4" s="13" t="s">
        <v>23</v>
      </c>
      <c r="M4" s="2" t="s">
        <v>72</v>
      </c>
      <c r="N4" s="3"/>
      <c r="O4" s="3"/>
      <c r="P4" s="3"/>
      <c r="Q4" s="3"/>
      <c r="R4" s="3"/>
      <c r="S4" s="3"/>
      <c r="T4" s="3"/>
      <c r="U4" s="3"/>
      <c r="V4" s="4"/>
      <c r="W4" s="13" t="s">
        <v>23</v>
      </c>
      <c r="X4" s="17"/>
      <c r="Y4" s="2" t="s">
        <v>93</v>
      </c>
      <c r="Z4" s="3"/>
      <c r="AA4" s="3"/>
      <c r="AB4" s="3"/>
      <c r="AC4" s="3"/>
      <c r="AD4" s="3"/>
      <c r="AE4" s="3"/>
      <c r="AF4" s="3"/>
      <c r="AG4" s="3"/>
      <c r="AH4" s="4"/>
      <c r="AI4" s="16" t="s">
        <v>23</v>
      </c>
      <c r="AJ4" s="17"/>
    </row>
    <row r="5" spans="1:35" ht="15">
      <c r="A5" s="2" t="s">
        <v>71</v>
      </c>
      <c r="B5" s="3"/>
      <c r="C5" s="3"/>
      <c r="D5" s="3"/>
      <c r="E5" s="3"/>
      <c r="F5" s="3"/>
      <c r="G5" s="3"/>
      <c r="H5" s="3"/>
      <c r="I5" s="3"/>
      <c r="J5" s="4"/>
      <c r="K5" s="13">
        <v>71182</v>
      </c>
      <c r="M5" s="2" t="s">
        <v>73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69489.53099999999</v>
      </c>
      <c r="Y5" s="2" t="s">
        <v>92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73555.06199999998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4239.7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4239.7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4239.7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80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5">
        <f>W8</f>
        <v>9.11</v>
      </c>
      <c r="M8" s="2" t="s">
        <v>52</v>
      </c>
      <c r="N8" s="3"/>
      <c r="O8" s="3"/>
      <c r="P8" s="3"/>
      <c r="Q8" s="3"/>
      <c r="R8" s="3"/>
      <c r="S8" s="3"/>
      <c r="T8" s="3"/>
      <c r="U8" s="3"/>
      <c r="V8" s="4"/>
      <c r="W8" s="15">
        <v>9.11</v>
      </c>
      <c r="Y8" s="2" t="s">
        <v>52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9.11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38623.666999999994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38623.666999999994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38623.666999999994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100</v>
      </c>
      <c r="B11" s="3"/>
      <c r="C11" s="3"/>
      <c r="D11" s="3"/>
      <c r="E11" s="3"/>
      <c r="F11" s="3"/>
      <c r="G11" s="3"/>
      <c r="H11" s="3"/>
      <c r="I11" s="3"/>
      <c r="J11" s="4"/>
      <c r="K11" s="16">
        <f>W11</f>
        <v>17509.961</v>
      </c>
      <c r="M11" s="8" t="s">
        <v>100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17509.961</v>
      </c>
      <c r="Y11" s="8" t="s">
        <v>100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17509.961</v>
      </c>
    </row>
    <row r="12" spans="1:35" ht="15.75">
      <c r="A12" s="8" t="s">
        <v>14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890.3369999999999</v>
      </c>
      <c r="M12" s="8" t="s">
        <v>14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890.3369999999999</v>
      </c>
      <c r="Y12" s="8" t="s">
        <v>14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890.3369999999999</v>
      </c>
    </row>
    <row r="13" spans="1:35" ht="15.75">
      <c r="A13" s="8" t="s">
        <v>15</v>
      </c>
      <c r="B13" s="3"/>
      <c r="C13" s="3"/>
      <c r="D13" s="3"/>
      <c r="E13" s="3"/>
      <c r="F13" s="3"/>
      <c r="G13" s="3"/>
      <c r="H13" s="3"/>
      <c r="I13" s="3"/>
      <c r="J13" s="4"/>
      <c r="K13" s="16">
        <f>W13</f>
        <v>6529.138</v>
      </c>
      <c r="M13" s="8" t="s">
        <v>54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6529.138</v>
      </c>
      <c r="Y13" s="8" t="s">
        <v>54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6529.138</v>
      </c>
    </row>
    <row r="14" spans="1:35" ht="15.75">
      <c r="A14" s="8" t="s">
        <v>55</v>
      </c>
      <c r="B14" s="3"/>
      <c r="C14" s="3"/>
      <c r="D14" s="3"/>
      <c r="E14" s="3"/>
      <c r="F14" s="3"/>
      <c r="G14" s="3"/>
      <c r="H14" s="3"/>
      <c r="I14" s="3"/>
      <c r="J14" s="4"/>
      <c r="K14" s="16">
        <f>W14</f>
        <v>4239.7</v>
      </c>
      <c r="M14" s="8" t="s">
        <v>55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4239.7</v>
      </c>
      <c r="Y14" s="8" t="s">
        <v>55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4239.7</v>
      </c>
    </row>
    <row r="15" spans="1:35" ht="15.75">
      <c r="A15" s="8" t="s">
        <v>56</v>
      </c>
      <c r="B15" s="7"/>
      <c r="C15" s="7"/>
      <c r="D15" s="7"/>
      <c r="E15" s="7"/>
      <c r="F15" s="7"/>
      <c r="G15" s="7"/>
      <c r="H15" s="7"/>
      <c r="I15" s="3"/>
      <c r="J15" s="4"/>
      <c r="K15" s="15">
        <f>K16+K19+K20+K21+K25</f>
        <v>11147</v>
      </c>
      <c r="M15" s="8" t="s">
        <v>56</v>
      </c>
      <c r="N15" s="7"/>
      <c r="O15" s="7"/>
      <c r="P15" s="7"/>
      <c r="Q15" s="7"/>
      <c r="R15" s="7"/>
      <c r="S15" s="7"/>
      <c r="T15" s="7"/>
      <c r="U15" s="3"/>
      <c r="V15" s="4"/>
      <c r="W15" s="15">
        <f>W16+W17+W19+W25</f>
        <v>5389</v>
      </c>
      <c r="Y15" s="8" t="s">
        <v>56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AI16+AI19+AI20+AI25</f>
        <v>7244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>
        <f>1852+706</f>
        <v>2558</v>
      </c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>
        <v>1970</v>
      </c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>
        <f>1103+877</f>
        <v>1980</v>
      </c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 t="s">
        <v>23</v>
      </c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>
        <v>1593</v>
      </c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 t="s">
        <v>23</v>
      </c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 t="s">
        <v>23</v>
      </c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>
        <v>40</v>
      </c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>
        <v>1026</v>
      </c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1097</v>
      </c>
    </row>
    <row r="20" spans="1:35" ht="15">
      <c r="A20" s="9" t="s">
        <v>7</v>
      </c>
      <c r="B20" s="10"/>
      <c r="C20" s="10"/>
      <c r="D20" s="10"/>
      <c r="E20" s="10"/>
      <c r="F20" s="10"/>
      <c r="G20" s="10"/>
      <c r="H20" s="10"/>
      <c r="I20" s="10"/>
      <c r="J20" s="11"/>
      <c r="K20" s="5">
        <f>1754+4150</f>
        <v>5904</v>
      </c>
      <c r="M20" s="9" t="s">
        <v>7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23</v>
      </c>
      <c r="Y20" s="9" t="s">
        <v>7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>
        <f>2490+877</f>
        <v>3367</v>
      </c>
    </row>
    <row r="21" spans="1:35" ht="15">
      <c r="A21" s="2" t="s">
        <v>95</v>
      </c>
      <c r="B21" s="3"/>
      <c r="C21" s="3"/>
      <c r="D21" s="3"/>
      <c r="E21" s="3"/>
      <c r="F21" s="3"/>
      <c r="G21" s="3"/>
      <c r="H21" s="3"/>
      <c r="I21" s="3"/>
      <c r="J21" s="4"/>
      <c r="K21" s="5">
        <v>1845</v>
      </c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 t="s">
        <v>23</v>
      </c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10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10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10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39</v>
      </c>
      <c r="B25" s="3"/>
      <c r="C25" s="3"/>
      <c r="D25" s="3"/>
      <c r="E25" s="3"/>
      <c r="F25" s="3"/>
      <c r="G25" s="3"/>
      <c r="H25" s="3"/>
      <c r="I25" s="3"/>
      <c r="J25" s="4"/>
      <c r="K25" s="5">
        <v>800</v>
      </c>
      <c r="M25" s="2" t="s">
        <v>39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800</v>
      </c>
      <c r="Y25" s="2" t="s">
        <v>39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800</v>
      </c>
    </row>
    <row r="26" spans="1:35" ht="15">
      <c r="A26" s="9" t="s">
        <v>12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40316.136</v>
      </c>
      <c r="M26" s="9" t="s">
        <v>12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34558.136</v>
      </c>
      <c r="Y26" s="9" t="s">
        <v>12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36413.136</v>
      </c>
    </row>
    <row r="28" spans="1:33" ht="15.75">
      <c r="A28" s="1"/>
      <c r="B28" s="1"/>
      <c r="C28" s="1"/>
      <c r="D28" s="1"/>
      <c r="E28" s="1"/>
      <c r="F28" s="24" t="s">
        <v>31</v>
      </c>
      <c r="G28" s="1"/>
      <c r="H28" s="1"/>
      <c r="I28" s="1"/>
      <c r="M28" s="1"/>
      <c r="N28" s="1"/>
      <c r="O28" s="1"/>
      <c r="P28" s="1"/>
      <c r="Q28" s="1"/>
      <c r="R28" s="24" t="s">
        <v>29</v>
      </c>
      <c r="S28" s="1"/>
      <c r="T28" s="1"/>
      <c r="U28" s="1"/>
      <c r="Y28" s="1"/>
      <c r="Z28" s="1"/>
      <c r="AA28" s="1"/>
      <c r="AB28" s="1"/>
      <c r="AC28" s="1"/>
      <c r="AD28" s="24" t="s">
        <v>27</v>
      </c>
      <c r="AE28" s="1"/>
      <c r="AF28" s="1"/>
      <c r="AG28" s="1"/>
    </row>
    <row r="29" spans="1:36" ht="15">
      <c r="A29" s="2" t="s">
        <v>74</v>
      </c>
      <c r="B29" s="3"/>
      <c r="C29" s="3"/>
      <c r="D29" s="3"/>
      <c r="E29" s="3"/>
      <c r="F29" s="3"/>
      <c r="G29" s="3"/>
      <c r="H29" s="3"/>
      <c r="I29" s="3"/>
      <c r="J29" s="4"/>
      <c r="K29" s="16" t="s">
        <v>23</v>
      </c>
      <c r="L29" s="17" t="s">
        <v>23</v>
      </c>
      <c r="M29" s="2" t="s">
        <v>76</v>
      </c>
      <c r="N29" s="3"/>
      <c r="O29" s="3"/>
      <c r="P29" s="3"/>
      <c r="Q29" s="3"/>
      <c r="R29" s="3"/>
      <c r="S29" s="3"/>
      <c r="T29" s="3"/>
      <c r="U29" s="3"/>
      <c r="V29" s="4"/>
      <c r="W29" s="13" t="s">
        <v>23</v>
      </c>
      <c r="X29" s="17"/>
      <c r="Y29" s="2" t="s">
        <v>91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23</v>
      </c>
      <c r="AJ29" s="17"/>
    </row>
    <row r="30" spans="1:35" ht="15">
      <c r="A30" s="2" t="s">
        <v>75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75765.59299999996</v>
      </c>
      <c r="M30" s="2" t="s">
        <v>77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78965.12399999995</v>
      </c>
      <c r="Y30" s="2" t="s">
        <v>90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84475.65499999994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f>K6</f>
        <v>4239.7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4239.7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4239.7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80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80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80</v>
      </c>
    </row>
    <row r="33" spans="1:35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9.11</v>
      </c>
      <c r="M33" s="2" t="s">
        <v>49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9.11</v>
      </c>
      <c r="Y33" s="2" t="s">
        <v>49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v>9.84</v>
      </c>
    </row>
    <row r="34" spans="1:35" ht="15">
      <c r="A34" s="2" t="s">
        <v>32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38623.666999999994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38623.666999999994</v>
      </c>
      <c r="Y34" s="2" t="s">
        <v>28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AI31*AI33</f>
        <v>41718.648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100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17509.961</v>
      </c>
      <c r="M36" s="8" t="s">
        <v>100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17509.961</v>
      </c>
      <c r="Y36" s="8" t="s">
        <v>100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17509.961</v>
      </c>
    </row>
    <row r="37" spans="1:35" ht="15.75">
      <c r="A37" s="8" t="s">
        <v>14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890.3369999999999</v>
      </c>
      <c r="M37" s="8" t="s">
        <v>14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890.3369999999999</v>
      </c>
      <c r="Y37" s="8" t="s">
        <v>14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890.3369999999999</v>
      </c>
    </row>
    <row r="38" spans="1:35" ht="15.75">
      <c r="A38" s="8" t="s">
        <v>54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6529.138</v>
      </c>
      <c r="M38" s="8" t="s">
        <v>54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6529.138</v>
      </c>
      <c r="Y38" s="8" t="s">
        <v>54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AI31*1.91</f>
        <v>8097.826999999999</v>
      </c>
    </row>
    <row r="39" spans="1:35" ht="15.75">
      <c r="A39" s="8" t="s">
        <v>55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4239.7</v>
      </c>
      <c r="M39" s="8" t="s">
        <v>55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4239.7</v>
      </c>
      <c r="Y39" s="8" t="s">
        <v>55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4239.7</v>
      </c>
    </row>
    <row r="40" spans="1:35" ht="15.75">
      <c r="A40" s="8"/>
      <c r="B40" s="3"/>
      <c r="C40" s="3"/>
      <c r="D40" s="3"/>
      <c r="E40" s="3"/>
      <c r="F40" s="3"/>
      <c r="G40" s="3"/>
      <c r="H40" s="3"/>
      <c r="I40" s="3"/>
      <c r="J40" s="4"/>
      <c r="K40" s="16"/>
      <c r="M40" s="8"/>
      <c r="N40" s="3"/>
      <c r="O40" s="3"/>
      <c r="P40" s="3"/>
      <c r="Q40" s="3"/>
      <c r="R40" s="3"/>
      <c r="S40" s="3"/>
      <c r="T40" s="3"/>
      <c r="U40" s="3"/>
      <c r="V40" s="4"/>
      <c r="W40" s="16"/>
      <c r="Y40" s="8" t="s">
        <v>96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AI31*0.36</f>
        <v>1526.292</v>
      </c>
    </row>
    <row r="41" spans="1:35" ht="15.75">
      <c r="A41" s="8" t="s">
        <v>56</v>
      </c>
      <c r="B41" s="7"/>
      <c r="C41" s="7"/>
      <c r="D41" s="7"/>
      <c r="E41" s="7"/>
      <c r="F41" s="7"/>
      <c r="G41" s="7"/>
      <c r="H41" s="7"/>
      <c r="I41" s="3"/>
      <c r="J41" s="4"/>
      <c r="K41" s="15">
        <f>K45+K46+K51</f>
        <v>6255</v>
      </c>
      <c r="M41" s="8" t="s">
        <v>56</v>
      </c>
      <c r="N41" s="7"/>
      <c r="O41" s="7"/>
      <c r="P41" s="7"/>
      <c r="Q41" s="7"/>
      <c r="R41" s="7"/>
      <c r="S41" s="7"/>
      <c r="T41" s="7"/>
      <c r="U41" s="3"/>
      <c r="V41" s="4"/>
      <c r="W41" s="15">
        <f>W42+W45+W51</f>
        <v>3944</v>
      </c>
      <c r="Y41" s="8" t="s">
        <v>97</v>
      </c>
      <c r="Z41" s="7"/>
      <c r="AA41" s="7"/>
      <c r="AB41" s="7"/>
      <c r="AC41" s="7"/>
      <c r="AD41" s="7"/>
      <c r="AE41" s="7"/>
      <c r="AF41" s="7"/>
      <c r="AG41" s="3"/>
      <c r="AH41" s="4"/>
      <c r="AI41" s="15">
        <f>AI42+AI46+AI51</f>
        <v>4774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 t="s">
        <v>23</v>
      </c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>
        <v>2324</v>
      </c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>
        <v>1484</v>
      </c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 t="s">
        <v>23</v>
      </c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 t="s">
        <v>23</v>
      </c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 t="s">
        <v>23</v>
      </c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>
        <v>60</v>
      </c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>
        <v>820</v>
      </c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23</v>
      </c>
    </row>
    <row r="46" spans="1:35" ht="15">
      <c r="A46" s="9" t="s">
        <v>7</v>
      </c>
      <c r="B46" s="10"/>
      <c r="C46" s="10"/>
      <c r="D46" s="10"/>
      <c r="E46" s="10"/>
      <c r="F46" s="10"/>
      <c r="G46" s="10"/>
      <c r="H46" s="10"/>
      <c r="I46" s="10"/>
      <c r="J46" s="11"/>
      <c r="K46" s="5">
        <f>3320+2075</f>
        <v>5395</v>
      </c>
      <c r="M46" s="9" t="s">
        <v>7</v>
      </c>
      <c r="N46" s="10"/>
      <c r="O46" s="10"/>
      <c r="P46" s="10"/>
      <c r="Q46" s="10"/>
      <c r="R46" s="10"/>
      <c r="S46" s="10"/>
      <c r="T46" s="10"/>
      <c r="U46" s="10"/>
      <c r="V46" s="11"/>
      <c r="W46" s="5" t="s">
        <v>23</v>
      </c>
      <c r="Y46" s="9" t="s">
        <v>7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>
        <v>2490</v>
      </c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10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10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10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39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800</v>
      </c>
      <c r="M51" s="2" t="s">
        <v>39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800</v>
      </c>
      <c r="Y51" s="2" t="s">
        <v>39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800</v>
      </c>
    </row>
    <row r="52" spans="1:35" ht="15">
      <c r="A52" s="9" t="s">
        <v>12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K36+K37+K38+K39+K41</f>
        <v>35424.136</v>
      </c>
      <c r="M52" s="9" t="s">
        <v>12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W36+W37+W38+W39+W41</f>
        <v>33113.136</v>
      </c>
      <c r="Y52" s="9" t="s">
        <v>12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AI36+AI37+AI38+AI39+AI40+AI41</f>
        <v>37038.117</v>
      </c>
    </row>
    <row r="54" spans="5:30" ht="12.75">
      <c r="E54" s="19" t="s">
        <v>16</v>
      </c>
      <c r="R54" s="20" t="s">
        <v>17</v>
      </c>
      <c r="AD54" s="20" t="s">
        <v>18</v>
      </c>
    </row>
    <row r="55" spans="1:36" ht="15">
      <c r="A55" s="2" t="s">
        <v>78</v>
      </c>
      <c r="B55" s="3"/>
      <c r="C55" s="3"/>
      <c r="D55" s="3"/>
      <c r="E55" s="3"/>
      <c r="F55" s="3"/>
      <c r="G55" s="3"/>
      <c r="H55" s="3"/>
      <c r="I55" s="3"/>
      <c r="J55" s="4"/>
      <c r="K55" s="13" t="s">
        <v>23</v>
      </c>
      <c r="L55" s="17"/>
      <c r="M55" s="2" t="s">
        <v>80</v>
      </c>
      <c r="N55" s="3"/>
      <c r="O55" s="3"/>
      <c r="P55" s="3"/>
      <c r="Q55" s="3"/>
      <c r="R55" s="3"/>
      <c r="S55" s="3"/>
      <c r="T55" s="3"/>
      <c r="U55" s="3"/>
      <c r="V55" s="4"/>
      <c r="W55" s="13" t="s">
        <v>23</v>
      </c>
      <c r="X55" s="17"/>
      <c r="Y55" s="2" t="s">
        <v>89</v>
      </c>
      <c r="Z55" s="3"/>
      <c r="AA55" s="3"/>
      <c r="AB55" s="3"/>
      <c r="AC55" s="3"/>
      <c r="AD55" s="3"/>
      <c r="AE55" s="3"/>
      <c r="AF55" s="3"/>
      <c r="AG55" s="3"/>
      <c r="AH55" s="4"/>
      <c r="AI55" s="13" t="s">
        <v>23</v>
      </c>
      <c r="AJ55" s="17"/>
    </row>
    <row r="56" spans="1:35" ht="15">
      <c r="A56" s="2" t="s">
        <v>79</v>
      </c>
      <c r="B56" s="3"/>
      <c r="C56" s="3"/>
      <c r="D56" s="3"/>
      <c r="E56" s="3"/>
      <c r="F56" s="3"/>
      <c r="G56" s="3"/>
      <c r="H56" s="3"/>
      <c r="I56" s="3"/>
      <c r="J56" s="4"/>
      <c r="K56" s="13">
        <f>AI30+AI34-AI52</f>
        <v>89156.18599999994</v>
      </c>
      <c r="M56" s="2" t="s">
        <v>81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K56+K60-K78</f>
        <v>77252.71699999995</v>
      </c>
      <c r="Y56" s="2" t="s">
        <v>88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78102.24799999995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4239.7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4239.7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4239.7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80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80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80</v>
      </c>
    </row>
    <row r="59" spans="1:35" ht="15">
      <c r="A59" s="2" t="s">
        <v>49</v>
      </c>
      <c r="B59" s="3"/>
      <c r="C59" s="3"/>
      <c r="D59" s="3"/>
      <c r="E59" s="3"/>
      <c r="F59" s="3"/>
      <c r="G59" s="3"/>
      <c r="H59" s="3"/>
      <c r="I59" s="3"/>
      <c r="J59" s="4"/>
      <c r="K59" s="15">
        <f>AI33</f>
        <v>9.84</v>
      </c>
      <c r="M59" s="2" t="s">
        <v>49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9.84</v>
      </c>
      <c r="Y59" s="2" t="s">
        <v>49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9.84</v>
      </c>
    </row>
    <row r="60" spans="1:35" ht="15">
      <c r="A60" s="2" t="s">
        <v>33</v>
      </c>
      <c r="B60" s="3"/>
      <c r="C60" s="3"/>
      <c r="D60" s="3"/>
      <c r="E60" s="3"/>
      <c r="F60" s="3"/>
      <c r="G60" s="3"/>
      <c r="H60" s="3"/>
      <c r="I60" s="3"/>
      <c r="J60" s="4"/>
      <c r="K60" s="16">
        <f>AI34</f>
        <v>41718.648</v>
      </c>
      <c r="M60" s="2" t="s">
        <v>34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41718.648</v>
      </c>
      <c r="Y60" s="2" t="s">
        <v>35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41718.648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5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100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17509.961</v>
      </c>
      <c r="M62" s="8" t="s">
        <v>100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17509.961</v>
      </c>
      <c r="Y62" s="8" t="s">
        <v>100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17509.961</v>
      </c>
    </row>
    <row r="63" spans="1:35" ht="15.75">
      <c r="A63" s="8" t="s">
        <v>14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890.3369999999999</v>
      </c>
      <c r="M63" s="8" t="s">
        <v>14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890.3369999999999</v>
      </c>
      <c r="Y63" s="8" t="s">
        <v>14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890.3369999999999</v>
      </c>
    </row>
    <row r="64" spans="1:35" ht="15.75">
      <c r="A64" s="8" t="s">
        <v>54</v>
      </c>
      <c r="B64" s="3"/>
      <c r="C64" s="3"/>
      <c r="D64" s="3"/>
      <c r="E64" s="3"/>
      <c r="F64" s="3"/>
      <c r="G64" s="3"/>
      <c r="H64" s="3"/>
      <c r="I64" s="3"/>
      <c r="J64" s="4"/>
      <c r="K64" s="16">
        <f>AI38</f>
        <v>8097.826999999999</v>
      </c>
      <c r="M64" s="8" t="s">
        <v>54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8097.826999999999</v>
      </c>
      <c r="Y64" s="8" t="s">
        <v>54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8097.826999999999</v>
      </c>
    </row>
    <row r="65" spans="1:35" ht="15.75">
      <c r="A65" s="8" t="s">
        <v>55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4239.7</v>
      </c>
      <c r="M65" s="8" t="s">
        <v>55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4239.7</v>
      </c>
      <c r="Y65" s="8" t="s">
        <v>55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4239.7</v>
      </c>
    </row>
    <row r="66" spans="1:35" ht="15.75">
      <c r="A66" s="8" t="s">
        <v>96</v>
      </c>
      <c r="B66" s="3"/>
      <c r="C66" s="3"/>
      <c r="D66" s="3"/>
      <c r="E66" s="3"/>
      <c r="F66" s="3"/>
      <c r="G66" s="3"/>
      <c r="H66" s="3"/>
      <c r="I66" s="3"/>
      <c r="J66" s="4"/>
      <c r="K66" s="16">
        <f>AI40</f>
        <v>1526.292</v>
      </c>
      <c r="M66" s="8" t="s">
        <v>96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1526.292</v>
      </c>
      <c r="Y66" s="8" t="s">
        <v>96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f>W66</f>
        <v>1526.292</v>
      </c>
    </row>
    <row r="67" spans="1:35" ht="15.75">
      <c r="A67" s="8" t="s">
        <v>97</v>
      </c>
      <c r="B67" s="7"/>
      <c r="C67" s="7"/>
      <c r="D67" s="7"/>
      <c r="E67" s="7"/>
      <c r="F67" s="7"/>
      <c r="G67" s="7"/>
      <c r="H67" s="7"/>
      <c r="I67" s="3"/>
      <c r="J67" s="4"/>
      <c r="K67" s="15">
        <f>K68+K71+K73+K77</f>
        <v>21358</v>
      </c>
      <c r="M67" s="8" t="s">
        <v>97</v>
      </c>
      <c r="N67" s="7"/>
      <c r="O67" s="7"/>
      <c r="P67" s="7"/>
      <c r="Q67" s="7"/>
      <c r="R67" s="7"/>
      <c r="S67" s="7"/>
      <c r="T67" s="7"/>
      <c r="U67" s="3"/>
      <c r="V67" s="4"/>
      <c r="W67" s="15">
        <f>W71+W72+W77</f>
        <v>8605</v>
      </c>
      <c r="Y67" s="8" t="s">
        <v>97</v>
      </c>
      <c r="Z67" s="7"/>
      <c r="AA67" s="7"/>
      <c r="AB67" s="7"/>
      <c r="AC67" s="7"/>
      <c r="AD67" s="7"/>
      <c r="AE67" s="7"/>
      <c r="AF67" s="7"/>
      <c r="AG67" s="3"/>
      <c r="AH67" s="4"/>
      <c r="AI67" s="15">
        <f>AI68+AI70+AI71+AI72+AI77</f>
        <v>17788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>
        <f>10022+2915</f>
        <v>12937</v>
      </c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 t="s">
        <v>23</v>
      </c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>
        <f>5352+1810</f>
        <v>7162</v>
      </c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 t="s">
        <v>23</v>
      </c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>
        <v>4240</v>
      </c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>
        <f>718+585</f>
        <v>1303</v>
      </c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>
        <f>1025+555</f>
        <v>1580</v>
      </c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 t="s">
        <v>23</v>
      </c>
      <c r="AI71" s="5">
        <f>718+718</f>
        <v>1436</v>
      </c>
    </row>
    <row r="72" spans="1:35" ht="15">
      <c r="A72" s="9" t="s">
        <v>7</v>
      </c>
      <c r="B72" s="10"/>
      <c r="C72" s="10"/>
      <c r="D72" s="10"/>
      <c r="E72" s="10"/>
      <c r="F72" s="10"/>
      <c r="G72" s="10"/>
      <c r="H72" s="10"/>
      <c r="I72" s="10"/>
      <c r="J72" s="11"/>
      <c r="K72" s="5" t="s">
        <v>23</v>
      </c>
      <c r="M72" s="9" t="s">
        <v>7</v>
      </c>
      <c r="N72" s="10"/>
      <c r="O72" s="10"/>
      <c r="P72" s="10"/>
      <c r="Q72" s="10"/>
      <c r="R72" s="10"/>
      <c r="S72" s="10"/>
      <c r="T72" s="10"/>
      <c r="U72" s="10"/>
      <c r="V72" s="11"/>
      <c r="W72" s="5">
        <v>6225</v>
      </c>
      <c r="Y72" s="9" t="s">
        <v>7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>
        <f>2075+2075</f>
        <v>4150</v>
      </c>
    </row>
    <row r="73" spans="1:35" ht="15">
      <c r="A73" s="2" t="s">
        <v>99</v>
      </c>
      <c r="B73" s="3"/>
      <c r="C73" s="3"/>
      <c r="D73" s="3"/>
      <c r="E73" s="3"/>
      <c r="F73" s="3"/>
      <c r="G73" s="3"/>
      <c r="H73" s="3"/>
      <c r="I73" s="3"/>
      <c r="J73" s="4"/>
      <c r="K73" s="5">
        <v>6318</v>
      </c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98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23</v>
      </c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9" t="s">
        <v>10</v>
      </c>
      <c r="B75" s="10"/>
      <c r="C75" s="10"/>
      <c r="D75" s="10"/>
      <c r="E75" s="10"/>
      <c r="F75" s="10"/>
      <c r="G75" s="10"/>
      <c r="H75" s="10"/>
      <c r="I75" s="10"/>
      <c r="J75" s="11"/>
      <c r="K75" s="5"/>
      <c r="M75" s="9" t="s">
        <v>94</v>
      </c>
      <c r="N75" s="10"/>
      <c r="O75" s="10"/>
      <c r="P75" s="10"/>
      <c r="Q75" s="10"/>
      <c r="R75" s="10"/>
      <c r="S75" s="10"/>
      <c r="T75" s="10"/>
      <c r="U75" s="10"/>
      <c r="V75" s="11"/>
      <c r="W75" s="5" t="s">
        <v>23</v>
      </c>
      <c r="Y75" s="9" t="s">
        <v>10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 t="s">
        <v>23</v>
      </c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39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800</v>
      </c>
      <c r="M77" s="2" t="s">
        <v>39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800</v>
      </c>
      <c r="Y77" s="2" t="s">
        <v>39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800</v>
      </c>
    </row>
    <row r="78" spans="1:35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K62+K63+K64+K65+K66+K67</f>
        <v>53622.117</v>
      </c>
      <c r="M78" s="9" t="s">
        <v>12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W62+W63+W64+W65+W66+W67</f>
        <v>40869.117</v>
      </c>
      <c r="Y78" s="9" t="s">
        <v>12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AI62+AI63+AI64+AI65+AI66+AI67</f>
        <v>50052.117</v>
      </c>
    </row>
    <row r="80" spans="5:30" ht="12.75">
      <c r="E80" s="19" t="s">
        <v>19</v>
      </c>
      <c r="R80" s="20" t="s">
        <v>20</v>
      </c>
      <c r="AD80" s="20" t="s">
        <v>21</v>
      </c>
    </row>
    <row r="81" spans="1:36" ht="15">
      <c r="A81" s="2" t="s">
        <v>82</v>
      </c>
      <c r="B81" s="3"/>
      <c r="C81" s="3"/>
      <c r="D81" s="3"/>
      <c r="E81" s="3"/>
      <c r="F81" s="3"/>
      <c r="G81" s="3"/>
      <c r="H81" s="3"/>
      <c r="I81" s="3"/>
      <c r="J81" s="4"/>
      <c r="K81" s="16" t="s">
        <v>23</v>
      </c>
      <c r="L81" s="17"/>
      <c r="M81" s="2" t="s">
        <v>84</v>
      </c>
      <c r="N81" s="3"/>
      <c r="O81" s="3"/>
      <c r="P81" s="3"/>
      <c r="Q81" s="3"/>
      <c r="R81" s="3"/>
      <c r="S81" s="3"/>
      <c r="T81" s="3"/>
      <c r="U81" s="3"/>
      <c r="V81" s="4"/>
      <c r="W81" s="16" t="s">
        <v>23</v>
      </c>
      <c r="X81" s="18"/>
      <c r="Y81" s="2" t="s">
        <v>87</v>
      </c>
      <c r="Z81" s="3"/>
      <c r="AA81" s="3"/>
      <c r="AB81" s="3"/>
      <c r="AC81" s="3"/>
      <c r="AD81" s="3"/>
      <c r="AE81" s="3"/>
      <c r="AF81" s="3"/>
      <c r="AG81" s="3"/>
      <c r="AH81" s="4"/>
      <c r="AI81" s="16" t="s">
        <v>23</v>
      </c>
      <c r="AJ81" s="18"/>
    </row>
    <row r="82" spans="1:35" ht="15">
      <c r="A82" s="2" t="s">
        <v>83</v>
      </c>
      <c r="B82" s="3"/>
      <c r="C82" s="3"/>
      <c r="D82" s="3"/>
      <c r="E82" s="3"/>
      <c r="F82" s="3"/>
      <c r="G82" s="3"/>
      <c r="H82" s="3"/>
      <c r="I82" s="3"/>
      <c r="J82" s="4"/>
      <c r="K82" s="16">
        <f>AI56+AI60-AI78</f>
        <v>69768.77899999995</v>
      </c>
      <c r="M82" s="2" t="s">
        <v>85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K82+K86-K104</f>
        <v>56598.60999999995</v>
      </c>
      <c r="Y82" s="2" t="s">
        <v>86</v>
      </c>
      <c r="Z82" s="3"/>
      <c r="AA82" s="3"/>
      <c r="AB82" s="3"/>
      <c r="AC82" s="3"/>
      <c r="AD82" s="3"/>
      <c r="AE82" s="3"/>
      <c r="AF82" s="3"/>
      <c r="AG82" s="3"/>
      <c r="AH82" s="4"/>
      <c r="AI82" s="13">
        <f>W82+W86-W104</f>
        <v>53328.44099999994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4239.7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4239.7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4239.7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80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80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80</v>
      </c>
    </row>
    <row r="85" spans="1:35" ht="15">
      <c r="A85" s="2" t="s">
        <v>49</v>
      </c>
      <c r="B85" s="3"/>
      <c r="C85" s="3"/>
      <c r="D85" s="3"/>
      <c r="E85" s="3"/>
      <c r="F85" s="3"/>
      <c r="G85" s="3"/>
      <c r="H85" s="3"/>
      <c r="I85" s="3"/>
      <c r="J85" s="4"/>
      <c r="K85" s="15">
        <f>K59</f>
        <v>9.84</v>
      </c>
      <c r="M85" s="2" t="s">
        <v>49</v>
      </c>
      <c r="N85" s="3"/>
      <c r="O85" s="3"/>
      <c r="P85" s="3"/>
      <c r="Q85" s="3"/>
      <c r="R85" s="3"/>
      <c r="S85" s="3"/>
      <c r="T85" s="3"/>
      <c r="U85" s="3"/>
      <c r="V85" s="4"/>
      <c r="W85" s="15">
        <f>K85</f>
        <v>9.84</v>
      </c>
      <c r="Y85" s="2" t="s">
        <v>49</v>
      </c>
      <c r="Z85" s="3"/>
      <c r="AA85" s="3"/>
      <c r="AB85" s="3"/>
      <c r="AC85" s="3"/>
      <c r="AD85" s="3"/>
      <c r="AE85" s="3"/>
      <c r="AF85" s="3"/>
      <c r="AG85" s="3"/>
      <c r="AH85" s="4"/>
      <c r="AI85" s="15">
        <f>W85</f>
        <v>9.84</v>
      </c>
    </row>
    <row r="86" spans="1:35" ht="15">
      <c r="A86" s="2" t="s">
        <v>38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41718.648</v>
      </c>
      <c r="M86" s="2" t="s">
        <v>37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41718.648</v>
      </c>
      <c r="Y86" s="2" t="s">
        <v>36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41718.648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5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100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17509.961</v>
      </c>
      <c r="M88" s="8" t="s">
        <v>100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17509.961</v>
      </c>
      <c r="Y88" s="8" t="s">
        <v>100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17509.961</v>
      </c>
    </row>
    <row r="89" spans="1:35" ht="15.75">
      <c r="A89" s="8" t="s">
        <v>14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890.3369999999999</v>
      </c>
      <c r="M89" s="8" t="s">
        <v>14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890.3369999999999</v>
      </c>
      <c r="Y89" s="8" t="s">
        <v>14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890.3369999999999</v>
      </c>
    </row>
    <row r="90" spans="1:35" ht="15.75">
      <c r="A90" s="8" t="s">
        <v>54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8097.826999999999</v>
      </c>
      <c r="M90" s="8" t="s">
        <v>54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8097.826999999999</v>
      </c>
      <c r="Y90" s="8" t="s">
        <v>54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8097.826999999999</v>
      </c>
    </row>
    <row r="91" spans="1:35" ht="15.75">
      <c r="A91" s="8" t="s">
        <v>55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4239.7</v>
      </c>
      <c r="M91" s="8" t="s">
        <v>55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4239.7</v>
      </c>
      <c r="Y91" s="8" t="s">
        <v>55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4239.7</v>
      </c>
    </row>
    <row r="92" spans="1:35" ht="15.75">
      <c r="A92" s="8" t="s">
        <v>96</v>
      </c>
      <c r="B92" s="3"/>
      <c r="C92" s="3"/>
      <c r="D92" s="3"/>
      <c r="E92" s="3"/>
      <c r="F92" s="3"/>
      <c r="G92" s="3"/>
      <c r="H92" s="3"/>
      <c r="I92" s="3"/>
      <c r="J92" s="4"/>
      <c r="K92" s="16">
        <f>K66</f>
        <v>1526.292</v>
      </c>
      <c r="M92" s="8" t="s">
        <v>96</v>
      </c>
      <c r="N92" s="3"/>
      <c r="O92" s="3"/>
      <c r="P92" s="3"/>
      <c r="Q92" s="3"/>
      <c r="R92" s="3"/>
      <c r="S92" s="3"/>
      <c r="T92" s="3"/>
      <c r="U92" s="3"/>
      <c r="V92" s="4"/>
      <c r="W92" s="16">
        <f>K92</f>
        <v>1526.292</v>
      </c>
      <c r="Y92" s="8" t="s">
        <v>96</v>
      </c>
      <c r="Z92" s="3"/>
      <c r="AA92" s="3"/>
      <c r="AB92" s="3"/>
      <c r="AC92" s="3"/>
      <c r="AD92" s="3"/>
      <c r="AE92" s="3"/>
      <c r="AF92" s="3"/>
      <c r="AG92" s="3"/>
      <c r="AH92" s="4"/>
      <c r="AI92" s="16">
        <f>W92</f>
        <v>1526.292</v>
      </c>
    </row>
    <row r="93" spans="1:35" ht="15.75">
      <c r="A93" s="8" t="s">
        <v>97</v>
      </c>
      <c r="B93" s="7"/>
      <c r="C93" s="7"/>
      <c r="D93" s="7"/>
      <c r="E93" s="7"/>
      <c r="F93" s="7"/>
      <c r="G93" s="7"/>
      <c r="H93" s="7"/>
      <c r="I93" s="3"/>
      <c r="J93" s="4"/>
      <c r="K93" s="16">
        <f>K94+K96+K98+K103</f>
        <v>22624.7</v>
      </c>
      <c r="M93" s="8" t="s">
        <v>97</v>
      </c>
      <c r="N93" s="7"/>
      <c r="O93" s="7"/>
      <c r="P93" s="7"/>
      <c r="Q93" s="7"/>
      <c r="R93" s="7"/>
      <c r="S93" s="7"/>
      <c r="T93" s="7"/>
      <c r="U93" s="3"/>
      <c r="V93" s="4"/>
      <c r="W93" s="16">
        <f>W94+W96+W97+W103</f>
        <v>12724.7</v>
      </c>
      <c r="Y93" s="8" t="s">
        <v>97</v>
      </c>
      <c r="Z93" s="7"/>
      <c r="AA93" s="7"/>
      <c r="AB93" s="7"/>
      <c r="AC93" s="7"/>
      <c r="AD93" s="7"/>
      <c r="AE93" s="7"/>
      <c r="AF93" s="7"/>
      <c r="AG93" s="3"/>
      <c r="AH93" s="4"/>
      <c r="AI93" s="16">
        <f>AI94+AI96+AI97+AI98+AI103</f>
        <v>16592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>
        <f>4189+1138</f>
        <v>5327</v>
      </c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>
        <f>2030+2414</f>
        <v>4444</v>
      </c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>
        <v>1303</v>
      </c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 t="s">
        <v>23</v>
      </c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22</v>
      </c>
      <c r="B96" s="3"/>
      <c r="C96" s="3"/>
      <c r="D96" s="3"/>
      <c r="E96" s="3"/>
      <c r="F96" s="3"/>
      <c r="G96" s="3"/>
      <c r="H96" s="3"/>
      <c r="I96" s="3"/>
      <c r="J96" s="4"/>
      <c r="K96" s="6">
        <f>K83</f>
        <v>4239.7</v>
      </c>
      <c r="M96" s="2" t="s">
        <v>22</v>
      </c>
      <c r="N96" s="3"/>
      <c r="O96" s="3"/>
      <c r="P96" s="3"/>
      <c r="Q96" s="3"/>
      <c r="R96" s="3"/>
      <c r="S96" s="3"/>
      <c r="T96" s="3"/>
      <c r="U96" s="3"/>
      <c r="V96" s="4"/>
      <c r="W96" s="6">
        <f>W83</f>
        <v>4239.7</v>
      </c>
      <c r="Y96" s="2" t="s">
        <v>22</v>
      </c>
      <c r="Z96" s="3"/>
      <c r="AA96" s="3"/>
      <c r="AB96" s="3"/>
      <c r="AC96" s="3"/>
      <c r="AD96" s="3"/>
      <c r="AE96" s="3"/>
      <c r="AF96" s="3"/>
      <c r="AG96" s="3"/>
      <c r="AH96" s="4"/>
      <c r="AI96" s="6">
        <f>4825+1290</f>
        <v>6115</v>
      </c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23</v>
      </c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>
        <f>2384+857</f>
        <v>3241</v>
      </c>
      <c r="Y97" s="2" t="s">
        <v>40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f>936+1213</f>
        <v>2149</v>
      </c>
    </row>
    <row r="98" spans="1:35" ht="15">
      <c r="A98" s="9" t="s">
        <v>7</v>
      </c>
      <c r="B98" s="10"/>
      <c r="C98" s="10"/>
      <c r="D98" s="10"/>
      <c r="E98" s="10"/>
      <c r="F98" s="10"/>
      <c r="G98" s="10"/>
      <c r="H98" s="10"/>
      <c r="I98" s="10"/>
      <c r="J98" s="11"/>
      <c r="K98" s="5">
        <f>10183+2075</f>
        <v>12258</v>
      </c>
      <c r="M98" s="9" t="s">
        <v>7</v>
      </c>
      <c r="N98" s="10"/>
      <c r="O98" s="10"/>
      <c r="P98" s="10"/>
      <c r="Q98" s="10"/>
      <c r="R98" s="10"/>
      <c r="S98" s="10"/>
      <c r="T98" s="10"/>
      <c r="U98" s="10"/>
      <c r="V98" s="11"/>
      <c r="W98" s="5" t="s">
        <v>23</v>
      </c>
      <c r="Y98" s="9" t="s">
        <v>7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>
        <f>4150+2075</f>
        <v>6225</v>
      </c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10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M101" s="9" t="s">
        <v>10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Y101" s="9" t="s">
        <v>10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39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800</v>
      </c>
      <c r="M103" s="2" t="s">
        <v>39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W77</f>
        <v>800</v>
      </c>
      <c r="Y103" s="2" t="s">
        <v>39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800</v>
      </c>
    </row>
    <row r="104" spans="1:35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K88+K89+K90+K91+K92+K93</f>
        <v>54888.817</v>
      </c>
      <c r="M104" s="9" t="s">
        <v>12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W88+W89+W90+W91+W92+W93</f>
        <v>44988.817</v>
      </c>
      <c r="Y104" s="9" t="s">
        <v>12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AI88+AI89+AI90+AI91+AI92+AI93</f>
        <v>48856.117</v>
      </c>
    </row>
    <row r="106" ht="12.75">
      <c r="AI106" s="17" t="s">
        <v>23</v>
      </c>
    </row>
    <row r="107" ht="12.75">
      <c r="AI107" s="25">
        <f>AI82+AI86-AI104</f>
        <v>46190.97199999995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2013-01-28T00:49:04Z</cp:lastPrinted>
  <dcterms:created xsi:type="dcterms:W3CDTF">2012-04-11T04:13:08Z</dcterms:created>
  <dcterms:modified xsi:type="dcterms:W3CDTF">2017-05-15T12:18:42Z</dcterms:modified>
  <cp:category/>
  <cp:version/>
  <cp:contentType/>
  <cp:contentStatus/>
</cp:coreProperties>
</file>