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<sst xmlns="http://schemas.openxmlformats.org/spreadsheetml/2006/main" count="501" uniqueCount="108">
  <si>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</si>
  <si>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</si>
  <si>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</si>
  <si>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</si>
  <si>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</si>
  <si>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</si>
  <si>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</si>
  <si>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</si>
  <si>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</si>
  <si>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</si>
  <si>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</si>
  <si>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</si>
  <si>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</si>
  <si>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</si>
  <si>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</si>
  <si>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</si>
  <si>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</si>
  <si>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</si>
  <si>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</si>
  <si>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</si>
  <si>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</si>
  <si>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</si>
  <si>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</si>
  <si>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</si>
  <si>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7 ул. Лавренева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</si>
  <si>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</si>
  <si>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</si>
  <si>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</si>
  <si>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</si>
  <si>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</si>
  <si>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</si>
  <si>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</si>
  <si>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</si>
  <si>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</si>
  <si>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</si>
  <si>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</si>
  <si>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7  ул. Лавренева  за январь 2013г.</t>
  </si>
  <si>
    <t>коммунальным услугам жилого дома № 7 ул. Лавренева за февраль 2013г.</t>
  </si>
  <si>
    <t>коммунальным услугам жилого дома № 7 ул. Лавренева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</si>
  <si>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</si>
  <si>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</si>
  <si>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(0,5)</t>
    </r>
  </si>
  <si>
    <t>коммунальным услугам жилого дома № 7  ул. Лавренева  за апрель  2013г.</t>
  </si>
  <si>
    <t>коммунальным услугам жилого дома № 7 ул. Лавренева за май  2013г.</t>
  </si>
  <si>
    <t>коммунальным услугам жилого дома № 7 ул. Лавренева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</si>
  <si>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</si>
  <si>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</si>
  <si>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</si>
  <si>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</si>
  <si>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 xml:space="preserve">5.начислено за 2 квартал 2013г. </t>
  </si>
  <si>
    <t>коммунальным услугам жилого дома № 7 ул. Лавренева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</si>
  <si>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</si>
  <si>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</si>
  <si>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</si>
  <si>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</si>
  <si>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</si>
  <si>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</si>
  <si>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</si>
  <si>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</si>
  <si>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</si>
  <si>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</si>
  <si>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</si>
  <si>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</si>
  <si>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</si>
  <si>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</si>
  <si>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</si>
  <si>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</si>
  <si>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</si>
  <si>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</si>
  <si>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</si>
  <si>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</si>
  <si>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1</t>
    </r>
    <r>
      <rPr>
        <sz val="12"/>
        <rFont val="Arial Cyr"/>
        <family val="0"/>
      </rPr>
      <t>. Работа по управлению домом и работа аварийно-диспетчерской службы</t>
    </r>
  </si>
  <si>
    <t>коммунальным услугам жилого дома № 7 ул. Лавренева за 3 квартал 2013г.</t>
  </si>
  <si>
    <t xml:space="preserve">5.начислено за 3 квартал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</si>
  <si>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</si>
  <si>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</si>
  <si>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</si>
  <si>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</si>
  <si>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</si>
  <si>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</si>
  <si>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</si>
  <si>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</si>
  <si>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</si>
  <si>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</si>
  <si>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</si>
  <si>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</si>
  <si>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</si>
  <si>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</si>
  <si>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</si>
  <si>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</si>
  <si>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</si>
  <si>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</si>
  <si>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</si>
  <si>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 xml:space="preserve">Итого расходов  </t>
  </si>
  <si>
    <t>к. Прочие работы  (ремонт труб)</t>
  </si>
  <si>
    <t>г. Электрические сети с заменой электролампочек (установкка общедомового эл. счетчика.)</t>
  </si>
  <si>
    <t>коммунальным услугам жилого дома № 7 ул. Лавренева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</si>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</sst>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6">
          <cell r="C356">
            <v>506.2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18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37722.9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506.2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12012.126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4811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71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5694.75</v>
      </c>
    </row>
    <row r="12" spans="1:11" ht="15.75">
      <c r="A12" s="8" t="s">
        <v>48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318.90599999999995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1677.645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7691.3009999999995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595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42043.725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'[1]Лист1'!$C$356</f>
        <v>506.2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16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f>4004*3</f>
        <v>12012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v>3179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71</v>
      </c>
      <c r="B43" s="3"/>
      <c r="C43" s="3"/>
      <c r="D43" s="3"/>
      <c r="E43" s="3"/>
      <c r="F43" s="3"/>
      <c r="G43" s="3"/>
      <c r="H43" s="3"/>
      <c r="I43" s="3"/>
      <c r="J43" s="4"/>
      <c r="K43" s="18">
        <f>K38*3.75*3</f>
        <v>5694.75</v>
      </c>
    </row>
    <row r="44" spans="1:11" ht="15.75">
      <c r="A44" s="8" t="s">
        <v>48</v>
      </c>
      <c r="B44" s="3"/>
      <c r="C44" s="3"/>
      <c r="D44" s="3"/>
      <c r="E44" s="3"/>
      <c r="F44" s="3"/>
      <c r="G44" s="3"/>
      <c r="H44" s="3"/>
      <c r="I44" s="3"/>
      <c r="J44" s="4"/>
      <c r="K44" s="18">
        <f>K38*0.21*3</f>
        <v>318.90599999999995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>
        <f>Лист2!AI46+Лист2!W46+Лист2!K46</f>
        <v>882.895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K43+K44+K45</f>
        <v>6896.5509999999995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72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61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2" ht="15">
      <c r="A70" s="2" t="s">
        <v>64</v>
      </c>
      <c r="B70" s="3"/>
      <c r="C70" s="3"/>
      <c r="D70" s="3"/>
      <c r="E70" s="3"/>
      <c r="F70" s="3"/>
      <c r="G70" s="3"/>
      <c r="H70" s="3"/>
      <c r="I70" s="3"/>
      <c r="J70" s="4"/>
      <c r="K70" s="15">
        <v>47159.3</v>
      </c>
      <c r="L70" s="19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506.2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16</v>
      </c>
    </row>
    <row r="73" spans="1:11" ht="15">
      <c r="A73" s="2" t="s">
        <v>73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12012</v>
      </c>
    </row>
    <row r="74" spans="1:11" ht="15">
      <c r="A74" s="2" t="s">
        <v>92</v>
      </c>
      <c r="B74" s="3"/>
      <c r="C74" s="3"/>
      <c r="D74" s="3"/>
      <c r="E74" s="3"/>
      <c r="F74" s="3"/>
      <c r="G74" s="3"/>
      <c r="H74" s="3"/>
      <c r="I74" s="3"/>
      <c r="J74" s="4"/>
      <c r="K74" s="18">
        <v>3690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5694.75</v>
      </c>
    </row>
    <row r="77" spans="1:11" ht="15.75">
      <c r="A77" s="8" t="s">
        <v>48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318.90599999999995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>
        <f>Лист2!K77+Лист2!W77+Лист2!AI77</f>
        <v>1115.4699999999998</v>
      </c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Лист2!W78</f>
        <v>8800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K76+K77+K78+K79</f>
        <v>15929.126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80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83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K70+K73-K90</f>
        <v>43242.174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506.2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16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12012</v>
      </c>
    </row>
    <row r="107" spans="1:11" ht="15">
      <c r="A107" s="2" t="s">
        <v>98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5694.75</v>
      </c>
    </row>
    <row r="110" spans="1:11" ht="15.75">
      <c r="A110" s="8" t="s">
        <v>40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318.90599999999995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Лист2!AI108+Лист2!W108+Лист2!K108</f>
        <v>1603.695</v>
      </c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Лист2!K109+Лист2!AI109</f>
        <v>29500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K109+K110+K111+K112</f>
        <v>37117.351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5" t="s">
        <v>99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85770.9</v>
      </c>
    </row>
    <row r="133" spans="1:11" ht="15">
      <c r="A133" s="26" t="s">
        <v>100</v>
      </c>
      <c r="B133" s="27"/>
      <c r="C133" s="27"/>
      <c r="D133" s="27"/>
      <c r="E133" s="27"/>
      <c r="F133" s="27"/>
      <c r="G133" s="27"/>
      <c r="H133" s="27"/>
      <c r="I133" s="27"/>
      <c r="J133" s="11"/>
      <c r="K133" s="18">
        <f>K123+K90+K57+K25</f>
        <v>67634.329</v>
      </c>
    </row>
    <row r="134" spans="1:11" ht="15">
      <c r="A134" s="25" t="s">
        <v>101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70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22779</v>
      </c>
    </row>
    <row r="136" spans="1:11" ht="15.75">
      <c r="A136" s="8" t="s">
        <v>40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1275.6239999999998</v>
      </c>
    </row>
    <row r="137" spans="1:11" ht="15.75">
      <c r="A137" s="28" t="s">
        <v>3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8">
        <f>K111+K78+K45+K13</f>
        <v>5279.705</v>
      </c>
    </row>
    <row r="138" spans="1:11" ht="15.75">
      <c r="A138" s="28" t="s">
        <v>4</v>
      </c>
      <c r="B138" s="27"/>
      <c r="C138" s="27"/>
      <c r="D138" s="27"/>
      <c r="E138" s="27"/>
      <c r="F138" s="27"/>
      <c r="G138" s="27"/>
      <c r="H138" s="27"/>
      <c r="I138" s="27"/>
      <c r="J138" s="11"/>
      <c r="K138" s="18">
        <f>K112+K79</f>
        <v>38300</v>
      </c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18136.570999999996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1314</v>
      </c>
    </row>
    <row r="142" spans="1:11" ht="15">
      <c r="A142" s="2" t="s">
        <v>105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0</v>
      </c>
    </row>
    <row r="143" spans="1:11" ht="15">
      <c r="A143" s="29" t="s">
        <v>106</v>
      </c>
      <c r="B143" s="30"/>
      <c r="C143" s="30"/>
      <c r="D143" s="30"/>
      <c r="E143" s="30"/>
      <c r="F143" s="30"/>
      <c r="G143" s="30"/>
      <c r="H143" s="30"/>
      <c r="I143" s="30"/>
      <c r="J143" s="31"/>
      <c r="K143" s="17">
        <v>0</v>
      </c>
    </row>
    <row r="144" spans="1:11" ht="15">
      <c r="A144" s="2" t="s">
        <v>107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239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0"/>
  <sheetViews>
    <sheetView workbookViewId="0" topLeftCell="S91">
      <selection activeCell="AI131" sqref="AI131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37722.9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39073.58500000001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40554.32000000001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506.2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506.2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506.2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4004.042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4004.042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4004.042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21"/>
      <c r="K11" s="18">
        <f>K6*3.75</f>
        <v>1898.25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21"/>
      <c r="W11" s="18">
        <f>K11</f>
        <v>1898.25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21"/>
      <c r="AI11" s="18">
        <f>W11</f>
        <v>1898.25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21"/>
      <c r="K12" s="18">
        <f>K6*0.21</f>
        <v>106.30199999999999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21"/>
      <c r="W12" s="18">
        <f>K12</f>
        <v>106.30199999999999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21"/>
      <c r="AI12" s="18">
        <f>W12</f>
        <v>106.30199999999999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0.5*449*2.89</f>
        <v>648.8050000000001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0.5*359*2.89</f>
        <v>518.755</v>
      </c>
      <c r="Y13" s="8" t="s">
        <v>41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0.5*2.89*353</f>
        <v>510.08500000000004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2653.357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2523.307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2514.6369999999997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74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42043.725000000006</v>
      </c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43668.96000000001</v>
      </c>
      <c r="Y38" s="2" t="s">
        <v>75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45366.44500000001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506.2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506.2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506.2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4004.042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4004.042</v>
      </c>
      <c r="Y42" s="2" t="s">
        <v>35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4004.042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21"/>
      <c r="K44" s="18">
        <f>K39*3.75</f>
        <v>1898.25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21"/>
      <c r="W44" s="18">
        <f>K44</f>
        <v>1898.25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21"/>
      <c r="AI44" s="18">
        <f>W44</f>
        <v>1898.25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21"/>
      <c r="K45" s="18">
        <f>K39*0.21</f>
        <v>106.30199999999999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21"/>
      <c r="W45" s="18">
        <f>K45</f>
        <v>106.30199999999999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21"/>
      <c r="AI45" s="18">
        <f>W45</f>
        <v>106.30199999999999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>
        <f>0.5*259*2.89</f>
        <v>374.255</v>
      </c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>
        <f>0.5*209*2.89</f>
        <v>302.005</v>
      </c>
      <c r="Y46" s="8" t="s">
        <v>41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0.5*143*2.89</f>
        <v>206.63500000000002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X50" s="24">
        <f>AI46+W46+K46+K13+W13+AI13</f>
        <v>2560.54</v>
      </c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X51">
        <f>X50/2.89/0.5</f>
        <v>1772</v>
      </c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X52">
        <f>3644-X51</f>
        <v>1872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X53">
        <f>X52*0.5*3.31</f>
        <v>3098.16</v>
      </c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X54" s="24">
        <f>X50+X53</f>
        <v>5658.7</v>
      </c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X55">
        <f>X54/AI39/12</f>
        <v>0.9315652574739892</v>
      </c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2378.807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2306.557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2211.187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58</v>
      </c>
      <c r="R67" s="23" t="s">
        <v>59</v>
      </c>
      <c r="AD67" s="23" t="s">
        <v>60</v>
      </c>
    </row>
    <row r="68" spans="1:35" ht="15">
      <c r="A68" s="2" t="s">
        <v>61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62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63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47159.30000000001</v>
      </c>
      <c r="M69" s="2" t="s">
        <v>65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48875.78500000001</v>
      </c>
      <c r="Y69" s="2" t="s">
        <v>66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41678.07500000001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506.2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506.2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506.2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67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4004.042</v>
      </c>
      <c r="M73" s="2" t="s">
        <v>68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4004.042</v>
      </c>
      <c r="Y73" s="2" t="s">
        <v>69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4004.042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70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1898.25</v>
      </c>
      <c r="M75" s="8" t="s">
        <v>70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1898.25</v>
      </c>
      <c r="Y75" s="8" t="s">
        <v>70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1898.25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106.30199999999999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106.30199999999999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106.30199999999999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0.5*171*3.31</f>
        <v>283.005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0.5*3.31*240</f>
        <v>397.2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0.5*3.31*263</f>
        <v>435.265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8800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76</v>
      </c>
      <c r="N88" s="3"/>
      <c r="O88" s="3"/>
      <c r="P88" s="3"/>
      <c r="Q88" s="3"/>
      <c r="R88" s="3"/>
      <c r="S88" s="3"/>
      <c r="T88" s="3"/>
      <c r="U88" s="3"/>
      <c r="V88" s="4"/>
      <c r="W88" s="5">
        <f>16*550</f>
        <v>8800</v>
      </c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2287.557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W75+W76+W77+W78</f>
        <v>11201.752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</f>
        <v>2439.817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77</v>
      </c>
      <c r="R98" s="23" t="s">
        <v>78</v>
      </c>
      <c r="AD98" s="23" t="s">
        <v>79</v>
      </c>
    </row>
    <row r="99" spans="1:35" ht="15">
      <c r="A99" s="2" t="s">
        <v>80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81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82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43242.30000000001</v>
      </c>
      <c r="M100" s="2" t="s">
        <v>84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19175.780000000013</v>
      </c>
      <c r="Y100" s="2" t="s">
        <v>85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20516.580000000016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506.2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506.2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506.2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4004.042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4004.042</v>
      </c>
      <c r="Y104" s="2" t="s">
        <v>88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4004.042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70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1898.25</v>
      </c>
      <c r="M106" s="8" t="s">
        <v>70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1898.25</v>
      </c>
      <c r="Y106" s="8" t="s">
        <v>70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1898.25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106.30199999999999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106.30199999999999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106.30199999999999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0.5*3.31*342</f>
        <v>566.01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0.5*3.31*398</f>
        <v>658.69</v>
      </c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>
        <f>0.5*458*3.31/2</f>
        <v>378.995</v>
      </c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25500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AI113</f>
        <v>4000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95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4000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94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25500</v>
      </c>
      <c r="M119" s="2" t="s">
        <v>89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93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K106+K107+K108+K109</f>
        <v>28070.561999999998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</f>
        <v>2663.242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AI106+AI107+AI108+AI109</f>
        <v>6383.5470000000005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0" ht="12.75">
      <c r="AI130" s="24">
        <f>AI100+AI104-AI120</f>
        <v>18137.07500000002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2014-02-07T08:18:37Z</cp:lastPrinted>
  <dcterms:created xsi:type="dcterms:W3CDTF">2012-04-11T04:13:08Z</dcterms:created>
  <dcterms:modified xsi:type="dcterms:W3CDTF">2014-02-10T09:53:06Z</dcterms:modified>
  <cp:category/>
  <cp:version/>
  <cp:contentType/>
  <cp:contentStatus/>
</cp:coreProperties>
</file>