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<sst xmlns="http://schemas.openxmlformats.org/spreadsheetml/2006/main" count="502" uniqueCount="107">
  <si>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</si>
  <si>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</si>
  <si>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</si>
  <si>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</si>
  <si>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</si>
  <si>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</si>
  <si>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</si>
  <si>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</si>
  <si>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</si>
  <si>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</si>
  <si>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</si>
  <si>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</si>
  <si>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</si>
  <si>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</si>
  <si>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</si>
  <si>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</si>
  <si>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</si>
  <si>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</si>
  <si>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</si>
  <si>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</si>
  <si>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</si>
  <si>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</si>
  <si>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</si>
  <si>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</si>
  <si>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t>з. Наладка системы отопления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</si>
  <si>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</si>
  <si>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</si>
  <si>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</si>
  <si>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коммунальным услугам жилого дома № 13 ул. Элеваторная за 1 квартал 2013г.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</si>
  <si>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</si>
  <si>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</si>
  <si>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</si>
  <si>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</si>
  <si>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</si>
  <si>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</si>
  <si>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</si>
  <si>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</si>
  <si>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13  ул. Элеваторная  за январь 2013г.</t>
  </si>
  <si>
    <t>коммунальным услугам жилого дома № 13 ул. Элеваторная за февраль 2013г.</t>
  </si>
  <si>
    <t>коммунальным услугам жилого дома № 13 ул. Элеваторная  за март 2013г.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</si>
  <si>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</si>
  <si>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</si>
  <si>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r>
      <t xml:space="preserve">3. </t>
    </r>
    <r>
      <rPr>
        <sz val="12"/>
        <rFont val="Arial Cyr"/>
        <family val="0"/>
      </rPr>
      <t>Освещение мест общего пользования (3,6)</t>
    </r>
  </si>
  <si>
    <t>к. Прочие работы (приварили дверную петлю)</t>
  </si>
  <si>
    <t>коммунальным услугам жилого дома № 13  ул. Элеваторная  за апрель2013г.</t>
  </si>
  <si>
    <t>коммунальным услугам жилого дома № 13 ул. Элеваторная за май  2013г.</t>
  </si>
  <si>
    <t>коммунальным услугам жилого дома № 13 ул. Элеваторная  за июнь 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</si>
  <si>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</si>
  <si>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</si>
  <si>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</si>
  <si>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>коммунальным услугам жилого дома № 13 ул. Элеваторная за 2 квартал 2013г.</t>
  </si>
  <si>
    <t xml:space="preserve">5.начислено за 2 квартал 2013г. 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</si>
  <si>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</si>
  <si>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</si>
  <si>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</si>
  <si>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</si>
  <si>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</si>
  <si>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</si>
  <si>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</si>
  <si>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</si>
  <si>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</si>
  <si>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  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</si>
  <si>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</si>
  <si>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</si>
  <si>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</si>
  <si>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</si>
  <si>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</si>
  <si>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</si>
  <si>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</si>
  <si>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</si>
  <si>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</si>
  <si>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</si>
  <si>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</si>
  <si>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</si>
  <si>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</si>
  <si>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 </t>
  </si>
  <si>
    <t>коммунальным услугам жилого дома № 13 ул. Элеваторная за 3 квартал 2013г.</t>
  </si>
  <si>
    <t xml:space="preserve">5.начислено за 3 квартал 2013г. 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</si>
  <si>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</si>
  <si>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</si>
  <si>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</si>
  <si>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</si>
  <si>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</si>
  <si>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</si>
  <si>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</si>
  <si>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</si>
  <si>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</si>
  <si>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</si>
  <si>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</si>
  <si>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</si>
  <si>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 xml:space="preserve">к. Прочие работы  </t>
  </si>
  <si>
    <t>6. задолженность за собственниками  на 01.04.2013г.</t>
  </si>
  <si>
    <t>6. задолженность за собственниками  на 01.07.2013г.</t>
  </si>
  <si>
    <t>6. задолженность за собственниками  на 01.10.2013г.</t>
  </si>
  <si>
    <t>в. Сети отопления (наладка системы отопления)</t>
  </si>
  <si>
    <t>коммунальным услугам жилого дома № 13 ул. Элеваторная за 4 квартал 2013г.</t>
  </si>
  <si>
    <t xml:space="preserve">5.начислено за 4 квартал 2013г. </t>
  </si>
  <si>
    <t>6. задолженность за собственниками  на 31.12.2013г.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</si>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</sst>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08">
          <cell r="C408">
            <v>4213.418013856813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3"/>
  <sheetViews>
    <sheetView tabSelected="1" workbookViewId="0" topLeftCell="A114">
      <selection activeCell="K144" sqref="K14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15">
        <v>65577.4</v>
      </c>
    </row>
    <row r="5" spans="1:11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/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4213.42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80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109464.6516</v>
      </c>
    </row>
    <row r="9" spans="1:11" ht="15">
      <c r="A9" s="2" t="s">
        <v>91</v>
      </c>
      <c r="B9" s="3"/>
      <c r="C9" s="3"/>
      <c r="D9" s="3"/>
      <c r="E9" s="3"/>
      <c r="F9" s="3"/>
      <c r="G9" s="3"/>
      <c r="H9" s="3"/>
      <c r="I9" s="3"/>
      <c r="J9" s="4"/>
      <c r="K9" s="18">
        <v>76948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74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47400.975000000006</v>
      </c>
    </row>
    <row r="12" spans="1:11" ht="15.75">
      <c r="A12" s="8" t="s">
        <v>41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2654.4546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>
        <f>Лист2!K13+Лист2!W13+Лист2!AI13</f>
        <v>12079.044000000002</v>
      </c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Лист2!AI14+Лист2!W14+Лист2!K14</f>
        <v>16122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</f>
        <v>78256.4736</v>
      </c>
    </row>
    <row r="26" spans="1:11" ht="15.75">
      <c r="A26" s="12"/>
      <c r="B26" s="7" t="s">
        <v>55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52</v>
      </c>
      <c r="B27" s="14"/>
      <c r="C27" s="14"/>
      <c r="D27" s="14"/>
      <c r="E27" s="14"/>
      <c r="F27" s="14"/>
      <c r="G27" s="14"/>
      <c r="H27" s="14"/>
      <c r="I27" s="14"/>
      <c r="J27" s="4"/>
      <c r="K27" s="18">
        <v>3815</v>
      </c>
    </row>
    <row r="28" spans="1:11" ht="15">
      <c r="A28" s="2" t="s">
        <v>53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54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2" spans="1:9" ht="15">
      <c r="A32" s="1"/>
      <c r="B32" s="1" t="s">
        <v>23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50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2" ht="15">
      <c r="A35" s="2" t="s">
        <v>47</v>
      </c>
      <c r="B35" s="3"/>
      <c r="C35" s="3"/>
      <c r="D35" s="3"/>
      <c r="E35" s="3"/>
      <c r="F35" s="3"/>
      <c r="G35" s="3"/>
      <c r="H35" s="3"/>
      <c r="I35" s="3"/>
      <c r="J35" s="4"/>
      <c r="K35" s="15">
        <v>34369.2</v>
      </c>
      <c r="L35" s="19"/>
    </row>
    <row r="36" spans="1:11" ht="15">
      <c r="A36" s="2" t="s">
        <v>48</v>
      </c>
      <c r="B36" s="3"/>
      <c r="C36" s="3"/>
      <c r="D36" s="3"/>
      <c r="E36" s="3"/>
      <c r="F36" s="3"/>
      <c r="G36" s="3"/>
      <c r="H36" s="3"/>
      <c r="I36" s="3"/>
      <c r="J36" s="4"/>
      <c r="K36" s="15"/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f>'[1]Лист1'!$C$408</f>
        <v>4213.418013856813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80</v>
      </c>
    </row>
    <row r="39" spans="1:11" ht="15">
      <c r="A39" s="2" t="s">
        <v>51</v>
      </c>
      <c r="B39" s="3"/>
      <c r="C39" s="3"/>
      <c r="D39" s="3"/>
      <c r="E39" s="3"/>
      <c r="F39" s="3"/>
      <c r="G39" s="3"/>
      <c r="H39" s="3"/>
      <c r="I39" s="3"/>
      <c r="J39" s="4"/>
      <c r="K39" s="18">
        <f>K37*8.66*3</f>
        <v>109464.59999999999</v>
      </c>
    </row>
    <row r="40" spans="1:11" ht="15">
      <c r="A40" s="2" t="s">
        <v>92</v>
      </c>
      <c r="B40" s="3"/>
      <c r="C40" s="3"/>
      <c r="D40" s="3"/>
      <c r="E40" s="3"/>
      <c r="F40" s="3"/>
      <c r="G40" s="3"/>
      <c r="H40" s="3"/>
      <c r="I40" s="3"/>
      <c r="J40" s="4"/>
      <c r="K40" s="18">
        <v>80036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74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47400.975000000006</v>
      </c>
    </row>
    <row r="43" spans="1:11" ht="15.75">
      <c r="A43" s="8" t="s">
        <v>41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2654.4546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>
        <f>Лист2!K46+Лист2!W46+Лист2!AI46</f>
        <v>6356.844</v>
      </c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8">
        <f>Лист2!AI47+Лист2!W47+Лист2!K47</f>
        <v>9282</v>
      </c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6"/>
    </row>
    <row r="56" spans="1:11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K42+K43+K44+K45</f>
        <v>65694.2736</v>
      </c>
    </row>
    <row r="57" spans="1:11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23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76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1" ht="15">
      <c r="A68" s="2" t="s">
        <v>65</v>
      </c>
      <c r="B68" s="3"/>
      <c r="C68" s="3"/>
      <c r="D68" s="3"/>
      <c r="E68" s="3"/>
      <c r="F68" s="3"/>
      <c r="G68" s="3"/>
      <c r="H68" s="3"/>
      <c r="I68" s="3"/>
      <c r="J68" s="4"/>
      <c r="K68" s="15"/>
    </row>
    <row r="69" spans="1:12" ht="15">
      <c r="A69" s="2" t="s">
        <v>68</v>
      </c>
      <c r="B69" s="3"/>
      <c r="C69" s="3"/>
      <c r="D69" s="3"/>
      <c r="E69" s="3"/>
      <c r="F69" s="3"/>
      <c r="G69" s="3"/>
      <c r="H69" s="3"/>
      <c r="I69" s="3"/>
      <c r="J69" s="4"/>
      <c r="K69" s="15">
        <f>K39-K35-K56</f>
        <v>9401.126399999994</v>
      </c>
      <c r="L69" s="19"/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4213.418013856813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80</v>
      </c>
    </row>
    <row r="72" spans="1:11" ht="15">
      <c r="A72" s="2" t="s">
        <v>77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109464.59999999999</v>
      </c>
    </row>
    <row r="73" spans="1:11" ht="15">
      <c r="A73" s="2" t="s">
        <v>93</v>
      </c>
      <c r="B73" s="3"/>
      <c r="C73" s="3"/>
      <c r="D73" s="3"/>
      <c r="E73" s="3"/>
      <c r="F73" s="3"/>
      <c r="G73" s="3"/>
      <c r="H73" s="3"/>
      <c r="I73" s="3"/>
      <c r="J73" s="4"/>
      <c r="K73" s="18">
        <v>81983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74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47400.975000000006</v>
      </c>
    </row>
    <row r="76" spans="1:11" ht="15.75">
      <c r="A76" s="8" t="s">
        <v>41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2654.4546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>
        <f>Лист2!K77+Лист2!W77+Лист2!AI77</f>
        <v>8031.384</v>
      </c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8">
        <f>Лист2!AI78+Лист2!W78+Лист2!K78</f>
        <v>64655</v>
      </c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6"/>
    </row>
    <row r="89" spans="1:11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K75+K76+K77+K78</f>
        <v>122741.8136</v>
      </c>
    </row>
    <row r="90" spans="1:11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23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95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2" ht="15">
      <c r="A101" s="2" t="s">
        <v>81</v>
      </c>
      <c r="B101" s="3"/>
      <c r="C101" s="3"/>
      <c r="D101" s="3"/>
      <c r="E101" s="3"/>
      <c r="F101" s="3"/>
      <c r="G101" s="3"/>
      <c r="H101" s="3"/>
      <c r="I101" s="3"/>
      <c r="J101" s="4"/>
      <c r="K101" s="18">
        <v>3876</v>
      </c>
      <c r="L101" s="19"/>
    </row>
    <row r="102" spans="1:11" ht="15">
      <c r="A102" s="2" t="s">
        <v>84</v>
      </c>
      <c r="B102" s="3"/>
      <c r="C102" s="3"/>
      <c r="D102" s="3"/>
      <c r="E102" s="3"/>
      <c r="F102" s="3"/>
      <c r="G102" s="3"/>
      <c r="H102" s="3"/>
      <c r="I102" s="3"/>
      <c r="J102" s="4"/>
      <c r="K102" s="15"/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4213.418013856813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80</v>
      </c>
    </row>
    <row r="105" spans="1:11" ht="15">
      <c r="A105" s="2" t="s">
        <v>96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109464.59999999999</v>
      </c>
    </row>
    <row r="106" spans="1:11" ht="15">
      <c r="A106" s="2" t="s">
        <v>97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74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47400.975000000006</v>
      </c>
    </row>
    <row r="109" spans="1:11" ht="15.75">
      <c r="A109" s="8" t="s">
        <v>41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2654.4546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Лист2!AI108+Лист2!W108+Лист2!K108</f>
        <v>11546.604000000001</v>
      </c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8">
        <f>Лист2!K109+Лист2!W109+Лист2!AI109</f>
        <v>24289.749</v>
      </c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3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0"/>
    </row>
    <row r="119" spans="1:11" ht="15">
      <c r="A119" s="9" t="s">
        <v>24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14</v>
      </c>
      <c r="B121" s="3"/>
      <c r="C121" s="3"/>
      <c r="D121" s="3"/>
      <c r="E121" s="3"/>
      <c r="F121" s="3"/>
      <c r="G121" s="3"/>
      <c r="H121" s="3"/>
      <c r="I121" s="3"/>
      <c r="J121" s="4"/>
      <c r="K121" s="6"/>
    </row>
    <row r="122" spans="1:11" ht="15">
      <c r="A122" s="9" t="s">
        <v>15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K108+K109+K110+K111</f>
        <v>85891.7826</v>
      </c>
    </row>
    <row r="123" spans="1:11" ht="15.75">
      <c r="A123" s="12"/>
      <c r="B123" s="7" t="s">
        <v>16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3" ht="15">
      <c r="A124" s="2" t="s">
        <v>17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19"/>
    </row>
    <row r="125" spans="1:14" ht="15">
      <c r="A125" s="2" t="s">
        <v>18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  <c r="N125" s="20"/>
    </row>
    <row r="126" spans="1:14" ht="15">
      <c r="A126" s="2" t="s">
        <v>19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  <c r="N126" s="20"/>
    </row>
    <row r="127" spans="1:11" ht="15">
      <c r="A127" s="2" t="s">
        <v>20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4" ht="15">
      <c r="A128" s="2" t="s">
        <v>21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  <c r="N128" s="20"/>
    </row>
    <row r="129" spans="1:11" ht="15">
      <c r="A129" s="2" t="s">
        <v>22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2" ht="15">
      <c r="A131" s="24" t="s">
        <v>98</v>
      </c>
      <c r="B131" s="14"/>
      <c r="C131" s="14"/>
      <c r="D131" s="14"/>
      <c r="E131" s="14"/>
      <c r="F131" s="14"/>
      <c r="G131" s="14"/>
      <c r="H131" s="14"/>
      <c r="I131" s="14"/>
      <c r="J131" s="4"/>
      <c r="K131" s="18">
        <f>K105*4-K4</f>
        <v>372281</v>
      </c>
      <c r="L131" s="19"/>
    </row>
    <row r="132" spans="1:11" ht="15">
      <c r="A132" s="25" t="s">
        <v>99</v>
      </c>
      <c r="B132" s="26"/>
      <c r="C132" s="26"/>
      <c r="D132" s="26"/>
      <c r="E132" s="26"/>
      <c r="F132" s="26"/>
      <c r="G132" s="26"/>
      <c r="H132" s="26"/>
      <c r="I132" s="26"/>
      <c r="J132" s="11"/>
      <c r="K132" s="18">
        <f>K122+K89+K56+K25</f>
        <v>352584.3434</v>
      </c>
    </row>
    <row r="133" spans="1:11" ht="15">
      <c r="A133" s="24" t="s">
        <v>100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8"/>
    </row>
    <row r="134" spans="1:11" ht="15.75">
      <c r="A134" s="8" t="s">
        <v>74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K108*4</f>
        <v>189603.90000000002</v>
      </c>
    </row>
    <row r="135" spans="1:11" ht="15.75">
      <c r="A135" s="8" t="s">
        <v>41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10617.8184</v>
      </c>
    </row>
    <row r="136" spans="1:11" ht="15.75">
      <c r="A136" s="27" t="s">
        <v>3</v>
      </c>
      <c r="B136" s="26"/>
      <c r="C136" s="26"/>
      <c r="D136" s="26"/>
      <c r="E136" s="26"/>
      <c r="F136" s="26"/>
      <c r="G136" s="26"/>
      <c r="H136" s="26"/>
      <c r="I136" s="26"/>
      <c r="J136" s="11"/>
      <c r="K136" s="18">
        <f>K110+K77+K44+K13</f>
        <v>38013.876000000004</v>
      </c>
    </row>
    <row r="137" spans="1:11" ht="15.75">
      <c r="A137" s="27" t="s">
        <v>4</v>
      </c>
      <c r="B137" s="26"/>
      <c r="C137" s="26"/>
      <c r="D137" s="26"/>
      <c r="E137" s="26"/>
      <c r="F137" s="26"/>
      <c r="G137" s="26"/>
      <c r="H137" s="26"/>
      <c r="I137" s="26"/>
      <c r="J137" s="11"/>
      <c r="K137" s="18">
        <f>K111+K78+K45+K14</f>
        <v>114348.749</v>
      </c>
    </row>
    <row r="138" spans="1:11" ht="15">
      <c r="A138" s="2" t="s">
        <v>101</v>
      </c>
      <c r="B138" s="3"/>
      <c r="C138" s="3"/>
      <c r="D138" s="3"/>
      <c r="E138" s="3"/>
      <c r="F138" s="3"/>
      <c r="G138" s="3"/>
      <c r="H138" s="3"/>
      <c r="I138" s="3"/>
      <c r="J138" s="4"/>
      <c r="K138" s="17"/>
    </row>
    <row r="139" spans="1:11" ht="15">
      <c r="A139" s="2" t="s">
        <v>102</v>
      </c>
      <c r="B139" s="3"/>
      <c r="C139" s="3"/>
      <c r="D139" s="3"/>
      <c r="E139" s="3"/>
      <c r="F139" s="3"/>
      <c r="G139" s="3"/>
      <c r="H139" s="3"/>
      <c r="I139" s="3"/>
      <c r="J139" s="4"/>
      <c r="K139" s="18">
        <f>K131-K132</f>
        <v>19696.656599999988</v>
      </c>
    </row>
    <row r="140" spans="1:11" ht="15">
      <c r="A140" s="2" t="s">
        <v>103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57746</v>
      </c>
    </row>
    <row r="141" spans="1:11" ht="15">
      <c r="A141" s="2" t="s">
        <v>104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0</v>
      </c>
    </row>
    <row r="142" spans="1:11" ht="15">
      <c r="A142" s="28" t="s">
        <v>105</v>
      </c>
      <c r="B142" s="29"/>
      <c r="C142" s="29"/>
      <c r="D142" s="29"/>
      <c r="E142" s="29"/>
      <c r="F142" s="29"/>
      <c r="G142" s="29"/>
      <c r="H142" s="29"/>
      <c r="I142" s="29"/>
      <c r="J142" s="30"/>
      <c r="K142" s="17">
        <v>0</v>
      </c>
    </row>
    <row r="143" spans="1:11" ht="15">
      <c r="A143" s="2" t="s">
        <v>106</v>
      </c>
      <c r="B143" s="14"/>
      <c r="C143" s="14"/>
      <c r="D143" s="14"/>
      <c r="E143" s="14"/>
      <c r="F143" s="14"/>
      <c r="G143" s="14"/>
      <c r="H143" s="14"/>
      <c r="I143" s="14"/>
      <c r="J143" s="4"/>
      <c r="K143" s="17">
        <v>3911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9"/>
  <sheetViews>
    <sheetView workbookViewId="0" topLeftCell="T91">
      <selection activeCell="AI130" sqref="AI130"/>
    </sheetView>
  </sheetViews>
  <sheetFormatPr defaultColWidth="9.00390625" defaultRowHeight="12.75"/>
  <cols>
    <col min="10" max="10" width="18.25390625" style="0" customWidth="1"/>
    <col min="22" max="22" width="17.875" style="0" customWidth="1"/>
    <col min="34" max="34" width="18.003906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 t="s">
        <v>38</v>
      </c>
      <c r="O2" s="1"/>
      <c r="P2" s="1"/>
      <c r="Q2" s="1"/>
      <c r="R2" s="1"/>
      <c r="S2" s="1"/>
      <c r="T2" s="1"/>
      <c r="U2" s="1"/>
      <c r="Y2" s="1"/>
      <c r="Z2" s="1" t="s">
        <v>39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25</v>
      </c>
      <c r="B4" s="3"/>
      <c r="C4" s="3"/>
      <c r="D4" s="3"/>
      <c r="E4" s="3"/>
      <c r="F4" s="3"/>
      <c r="G4" s="3"/>
      <c r="H4" s="3"/>
      <c r="I4" s="3"/>
      <c r="J4" s="4"/>
      <c r="K4" s="15">
        <v>65577.4</v>
      </c>
      <c r="M4" s="2" t="s">
        <v>29</v>
      </c>
      <c r="N4" s="3"/>
      <c r="O4" s="3"/>
      <c r="P4" s="3"/>
      <c r="Q4" s="3"/>
      <c r="R4" s="3"/>
      <c r="S4" s="3"/>
      <c r="T4" s="3"/>
      <c r="U4" s="3"/>
      <c r="V4" s="4"/>
      <c r="W4" s="15">
        <v>55123.7</v>
      </c>
      <c r="X4" s="19"/>
      <c r="Y4" s="2" t="s">
        <v>30</v>
      </c>
      <c r="Z4" s="3"/>
      <c r="AA4" s="3"/>
      <c r="AB4" s="3"/>
      <c r="AC4" s="3"/>
      <c r="AD4" s="3"/>
      <c r="AE4" s="3"/>
      <c r="AF4" s="3"/>
      <c r="AG4" s="3"/>
      <c r="AH4" s="4"/>
      <c r="AI4" s="15">
        <v>46069.7</v>
      </c>
      <c r="AJ4" s="19"/>
    </row>
    <row r="5" spans="1:35" ht="15">
      <c r="A5" s="2" t="s">
        <v>26</v>
      </c>
      <c r="B5" s="3"/>
      <c r="C5" s="3"/>
      <c r="D5" s="3"/>
      <c r="E5" s="3"/>
      <c r="F5" s="3"/>
      <c r="G5" s="3"/>
      <c r="H5" s="3"/>
      <c r="I5" s="3"/>
      <c r="J5" s="4"/>
      <c r="K5" s="15"/>
      <c r="M5" s="2" t="s">
        <v>31</v>
      </c>
      <c r="N5" s="3"/>
      <c r="O5" s="3"/>
      <c r="P5" s="3"/>
      <c r="Q5" s="3"/>
      <c r="R5" s="3"/>
      <c r="S5" s="3"/>
      <c r="T5" s="3"/>
      <c r="U5" s="3"/>
      <c r="V5" s="4"/>
      <c r="W5" s="15"/>
      <c r="Y5" s="2" t="s">
        <v>32</v>
      </c>
      <c r="Z5" s="3"/>
      <c r="AA5" s="3"/>
      <c r="AB5" s="3"/>
      <c r="AC5" s="3"/>
      <c r="AD5" s="3"/>
      <c r="AE5" s="3"/>
      <c r="AF5" s="3"/>
      <c r="AG5" s="3"/>
      <c r="AH5" s="4"/>
      <c r="AI5" s="15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4213.42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4213.42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4213.42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80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80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80</v>
      </c>
    </row>
    <row r="8" spans="1:35" ht="15">
      <c r="A8" s="2" t="s">
        <v>33</v>
      </c>
      <c r="B8" s="3"/>
      <c r="C8" s="3"/>
      <c r="D8" s="3"/>
      <c r="E8" s="3"/>
      <c r="F8" s="3"/>
      <c r="G8" s="3"/>
      <c r="H8" s="3"/>
      <c r="I8" s="3"/>
      <c r="J8" s="4"/>
      <c r="K8" s="17">
        <v>8.66</v>
      </c>
      <c r="M8" s="2" t="s">
        <v>33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8.66</v>
      </c>
      <c r="Y8" s="2" t="s">
        <v>33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8.66</v>
      </c>
    </row>
    <row r="9" spans="1:35" ht="15">
      <c r="A9" s="2" t="s">
        <v>34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36488.2172</v>
      </c>
      <c r="M9" s="2" t="s">
        <v>35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36488.2172</v>
      </c>
      <c r="Y9" s="2" t="s">
        <v>36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36488.2172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40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15800.325</v>
      </c>
      <c r="M11" s="8" t="s">
        <v>40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15800.325</v>
      </c>
      <c r="Y11" s="8" t="s">
        <v>40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15800.325</v>
      </c>
    </row>
    <row r="12" spans="1:35" ht="15.75">
      <c r="A12" s="8" t="s">
        <v>41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884.8181999999999</v>
      </c>
      <c r="M12" s="8" t="s">
        <v>41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884.8181999999999</v>
      </c>
      <c r="Y12" s="8" t="s">
        <v>41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884.8181999999999</v>
      </c>
    </row>
    <row r="13" spans="1:35" ht="15.75">
      <c r="A13" s="8" t="s">
        <v>42</v>
      </c>
      <c r="B13" s="3"/>
      <c r="C13" s="3"/>
      <c r="D13" s="3"/>
      <c r="E13" s="3"/>
      <c r="F13" s="3"/>
      <c r="G13" s="3"/>
      <c r="H13" s="3"/>
      <c r="I13" s="3"/>
      <c r="J13" s="4"/>
      <c r="K13" s="18">
        <f>3.6*449*2.89</f>
        <v>4671.396000000001</v>
      </c>
      <c r="M13" s="8" t="s">
        <v>42</v>
      </c>
      <c r="N13" s="3"/>
      <c r="O13" s="3"/>
      <c r="P13" s="3"/>
      <c r="Q13" s="3"/>
      <c r="R13" s="3"/>
      <c r="S13" s="3"/>
      <c r="T13" s="3"/>
      <c r="U13" s="3"/>
      <c r="V13" s="4"/>
      <c r="W13" s="18">
        <f>3.6*359*2.89</f>
        <v>3735.0360000000005</v>
      </c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>
        <f>3.6*2.89*353</f>
        <v>3672.612</v>
      </c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K15+K18+K19</f>
        <v>4678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>
        <f>W19</f>
        <v>7014</v>
      </c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>
        <f>AI15+AI18+AI24</f>
        <v>4430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>
        <v>346</v>
      </c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>
        <f>1616+946</f>
        <v>2562</v>
      </c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>
        <v>267</v>
      </c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>
        <f>462</f>
        <v>462</v>
      </c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f>2854+1211</f>
        <v>4065</v>
      </c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>
        <f>5344+1670</f>
        <v>7014</v>
      </c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6"/>
      <c r="Y24" s="2" t="s">
        <v>43</v>
      </c>
      <c r="Z24" s="3"/>
      <c r="AA24" s="3"/>
      <c r="AB24" s="3"/>
      <c r="AC24" s="3"/>
      <c r="AD24" s="3"/>
      <c r="AE24" s="3"/>
      <c r="AF24" s="3"/>
      <c r="AG24" s="3"/>
      <c r="AH24" s="4"/>
      <c r="AI24" s="5">
        <v>1406</v>
      </c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</f>
        <v>26034.539200000003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W11+W12+W13+W14</f>
        <v>27434.179200000002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AI11+AI12+AI13+AI14</f>
        <v>24787.755200000003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23</v>
      </c>
      <c r="C34" s="1"/>
      <c r="D34" s="1"/>
      <c r="E34" s="1"/>
      <c r="F34" s="1"/>
      <c r="G34" s="1"/>
      <c r="H34" s="1"/>
      <c r="I34" s="1"/>
      <c r="M34" s="1"/>
      <c r="N34" s="1" t="s">
        <v>23</v>
      </c>
      <c r="O34" s="1"/>
      <c r="P34" s="1"/>
      <c r="Q34" s="1"/>
      <c r="R34" s="1"/>
      <c r="S34" s="1"/>
      <c r="T34" s="1"/>
      <c r="U34" s="1"/>
      <c r="Y34" s="1"/>
      <c r="Z34" s="1" t="s">
        <v>23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44</v>
      </c>
      <c r="C35" s="1"/>
      <c r="D35" s="1"/>
      <c r="E35" s="1"/>
      <c r="F35" s="1"/>
      <c r="G35" s="1"/>
      <c r="H35" s="1"/>
      <c r="I35" s="1"/>
      <c r="M35" s="1"/>
      <c r="N35" s="1" t="s">
        <v>45</v>
      </c>
      <c r="O35" s="1"/>
      <c r="P35" s="1"/>
      <c r="Q35" s="1"/>
      <c r="R35" s="1"/>
      <c r="S35" s="1"/>
      <c r="T35" s="1"/>
      <c r="U35" s="1"/>
      <c r="Y35" s="1"/>
      <c r="Z35" s="1" t="s">
        <v>46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6" ht="15">
      <c r="A37" s="2" t="s">
        <v>47</v>
      </c>
      <c r="B37" s="3"/>
      <c r="C37" s="3"/>
      <c r="D37" s="3"/>
      <c r="E37" s="3"/>
      <c r="F37" s="3"/>
      <c r="G37" s="3"/>
      <c r="H37" s="3"/>
      <c r="I37" s="3"/>
      <c r="J37" s="4"/>
      <c r="K37" s="15">
        <v>34369.2</v>
      </c>
      <c r="M37" s="2" t="s">
        <v>56</v>
      </c>
      <c r="N37" s="3"/>
      <c r="O37" s="3"/>
      <c r="P37" s="3"/>
      <c r="Q37" s="3"/>
      <c r="R37" s="3"/>
      <c r="S37" s="3"/>
      <c r="T37" s="3"/>
      <c r="U37" s="3"/>
      <c r="V37" s="4"/>
      <c r="W37" s="15">
        <v>18930.8</v>
      </c>
      <c r="X37" s="19"/>
      <c r="Y37" s="2" t="s">
        <v>59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v>4914.2</v>
      </c>
      <c r="AJ37" s="19"/>
    </row>
    <row r="38" spans="1:35" ht="15">
      <c r="A38" s="2" t="s">
        <v>48</v>
      </c>
      <c r="B38" s="3"/>
      <c r="C38" s="3"/>
      <c r="D38" s="3"/>
      <c r="E38" s="3"/>
      <c r="F38" s="3"/>
      <c r="G38" s="3"/>
      <c r="H38" s="3"/>
      <c r="I38" s="3"/>
      <c r="J38" s="4"/>
      <c r="K38" s="15"/>
      <c r="M38" s="2" t="s">
        <v>57</v>
      </c>
      <c r="N38" s="3"/>
      <c r="O38" s="3"/>
      <c r="P38" s="3"/>
      <c r="Q38" s="3"/>
      <c r="R38" s="3"/>
      <c r="S38" s="3"/>
      <c r="T38" s="3"/>
      <c r="U38" s="3"/>
      <c r="V38" s="4"/>
      <c r="W38" s="15"/>
      <c r="Y38" s="2" t="s">
        <v>60</v>
      </c>
      <c r="Z38" s="3"/>
      <c r="AA38" s="3"/>
      <c r="AB38" s="3"/>
      <c r="AC38" s="3"/>
      <c r="AD38" s="3"/>
      <c r="AE38" s="3"/>
      <c r="AF38" s="3"/>
      <c r="AG38" s="3"/>
      <c r="AH38" s="4"/>
      <c r="AI38" s="15"/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4213.42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4213.42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4213.42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80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80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80</v>
      </c>
    </row>
    <row r="41" spans="1:35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7">
        <v>8.66</v>
      </c>
      <c r="M41" s="2" t="s">
        <v>33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8.66</v>
      </c>
      <c r="Y41" s="2" t="s">
        <v>33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8.66</v>
      </c>
    </row>
    <row r="42" spans="1:35" ht="15">
      <c r="A42" s="2" t="s">
        <v>49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36488.2172</v>
      </c>
      <c r="M42" s="2" t="s">
        <v>58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36488.2172</v>
      </c>
      <c r="Y42" s="2" t="s">
        <v>61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36488.2172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40</v>
      </c>
      <c r="B44" s="3"/>
      <c r="C44" s="3"/>
      <c r="D44" s="3"/>
      <c r="E44" s="3"/>
      <c r="F44" s="3"/>
      <c r="G44" s="3"/>
      <c r="H44" s="3"/>
      <c r="I44" s="3"/>
      <c r="J44" s="4"/>
      <c r="K44" s="18">
        <f>K39*3.75</f>
        <v>15800.325</v>
      </c>
      <c r="M44" s="8" t="s">
        <v>40</v>
      </c>
      <c r="N44" s="3"/>
      <c r="O44" s="3"/>
      <c r="P44" s="3"/>
      <c r="Q44" s="3"/>
      <c r="R44" s="3"/>
      <c r="S44" s="3"/>
      <c r="T44" s="3"/>
      <c r="U44" s="3"/>
      <c r="V44" s="4"/>
      <c r="W44" s="18">
        <f>K44</f>
        <v>15800.325</v>
      </c>
      <c r="Y44" s="8" t="s">
        <v>40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15800.325</v>
      </c>
    </row>
    <row r="45" spans="1:35" ht="15.75">
      <c r="A45" s="8" t="s">
        <v>41</v>
      </c>
      <c r="B45" s="3"/>
      <c r="C45" s="3"/>
      <c r="D45" s="3"/>
      <c r="E45" s="3"/>
      <c r="F45" s="3"/>
      <c r="G45" s="3"/>
      <c r="H45" s="3"/>
      <c r="I45" s="3"/>
      <c r="J45" s="4"/>
      <c r="K45" s="18">
        <f>K39*0.21</f>
        <v>884.8181999999999</v>
      </c>
      <c r="M45" s="8" t="s">
        <v>41</v>
      </c>
      <c r="N45" s="3"/>
      <c r="O45" s="3"/>
      <c r="P45" s="3"/>
      <c r="Q45" s="3"/>
      <c r="R45" s="3"/>
      <c r="S45" s="3"/>
      <c r="T45" s="3"/>
      <c r="U45" s="3"/>
      <c r="V45" s="4"/>
      <c r="W45" s="18">
        <f>K45</f>
        <v>884.8181999999999</v>
      </c>
      <c r="Y45" s="8" t="s">
        <v>41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884.8181999999999</v>
      </c>
    </row>
    <row r="46" spans="1:35" ht="15.75">
      <c r="A46" s="8" t="s">
        <v>42</v>
      </c>
      <c r="B46" s="3"/>
      <c r="C46" s="3"/>
      <c r="D46" s="3"/>
      <c r="E46" s="3"/>
      <c r="F46" s="3"/>
      <c r="G46" s="3"/>
      <c r="H46" s="3"/>
      <c r="I46" s="3"/>
      <c r="J46" s="4"/>
      <c r="K46" s="18">
        <f>3.6*259*2.89</f>
        <v>2694.636</v>
      </c>
      <c r="M46" s="8" t="s">
        <v>42</v>
      </c>
      <c r="N46" s="3"/>
      <c r="O46" s="3"/>
      <c r="P46" s="3"/>
      <c r="Q46" s="3"/>
      <c r="R46" s="3"/>
      <c r="S46" s="3"/>
      <c r="T46" s="3"/>
      <c r="U46" s="3"/>
      <c r="V46" s="4"/>
      <c r="W46" s="18">
        <f>3.6*209*2.89</f>
        <v>2174.436</v>
      </c>
      <c r="Y46" s="8" t="s">
        <v>3</v>
      </c>
      <c r="Z46" s="3"/>
      <c r="AA46" s="3"/>
      <c r="AB46" s="3"/>
      <c r="AC46" s="3"/>
      <c r="AD46" s="3"/>
      <c r="AE46" s="3"/>
      <c r="AF46" s="3"/>
      <c r="AG46" s="3"/>
      <c r="AH46" s="4"/>
      <c r="AI46" s="18">
        <f>3.6*143*2.89</f>
        <v>1487.7720000000002</v>
      </c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>
        <f>K48+K51+K52</f>
        <v>1670</v>
      </c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>
        <f>W49+W51+W52</f>
        <v>3612</v>
      </c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>
        <f>AI51+AI52</f>
        <v>4000</v>
      </c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>
        <v>396</v>
      </c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>
        <f>396+148</f>
        <v>544</v>
      </c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>
        <f>330+330</f>
        <v>660</v>
      </c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>
        <v>1670</v>
      </c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>
        <v>2672</v>
      </c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>
        <v>3340</v>
      </c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14</v>
      </c>
      <c r="N57" s="3"/>
      <c r="O57" s="3"/>
      <c r="P57" s="3"/>
      <c r="Q57" s="3"/>
      <c r="R57" s="3"/>
      <c r="S57" s="3"/>
      <c r="T57" s="3"/>
      <c r="U57" s="3"/>
      <c r="V57" s="4"/>
      <c r="W57" s="6"/>
      <c r="Y57" s="2" t="s">
        <v>43</v>
      </c>
      <c r="Z57" s="3"/>
      <c r="AA57" s="3"/>
      <c r="AB57" s="3"/>
      <c r="AC57" s="3"/>
      <c r="AD57" s="3"/>
      <c r="AE57" s="3"/>
      <c r="AF57" s="3"/>
      <c r="AG57" s="3"/>
      <c r="AH57" s="4"/>
      <c r="AI57" s="5"/>
    </row>
    <row r="58" spans="1:35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K44+K45+K46+K47</f>
        <v>21049.7792</v>
      </c>
      <c r="M58" s="9" t="s">
        <v>15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W44+W45+W46+W47</f>
        <v>22471.579200000004</v>
      </c>
      <c r="Y58" s="9" t="s">
        <v>15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AI44+AI45+AI46+AI47</f>
        <v>22172.915200000003</v>
      </c>
    </row>
    <row r="59" spans="1:35" ht="15.75">
      <c r="A59" s="12"/>
      <c r="B59" s="7" t="s">
        <v>16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16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16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17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17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18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18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18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19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19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20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20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21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21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22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22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22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1:30" ht="12.75">
      <c r="A67" t="s">
        <v>75</v>
      </c>
      <c r="E67" s="21" t="s">
        <v>62</v>
      </c>
      <c r="R67" s="22" t="s">
        <v>63</v>
      </c>
      <c r="AD67" s="22" t="s">
        <v>64</v>
      </c>
    </row>
    <row r="68" spans="1:35" ht="15">
      <c r="A68" s="2" t="s">
        <v>65</v>
      </c>
      <c r="B68" s="3"/>
      <c r="C68" s="3"/>
      <c r="D68" s="3"/>
      <c r="E68" s="3"/>
      <c r="F68" s="3"/>
      <c r="G68" s="3"/>
      <c r="H68" s="3"/>
      <c r="I68" s="3"/>
      <c r="J68" s="4"/>
      <c r="K68" s="23"/>
      <c r="M68" s="2" t="s">
        <v>66</v>
      </c>
      <c r="N68" s="3"/>
      <c r="O68" s="3"/>
      <c r="P68" s="3"/>
      <c r="Q68" s="3"/>
      <c r="R68" s="3"/>
      <c r="S68" s="3"/>
      <c r="T68" s="3"/>
      <c r="U68" s="3"/>
      <c r="V68" s="4"/>
      <c r="W68" s="23"/>
      <c r="Y68" s="2" t="s">
        <v>67</v>
      </c>
      <c r="Z68" s="3"/>
      <c r="AA68" s="3"/>
      <c r="AB68" s="3"/>
      <c r="AC68" s="3"/>
      <c r="AD68" s="3"/>
      <c r="AE68" s="3"/>
      <c r="AF68" s="3"/>
      <c r="AG68" s="3"/>
      <c r="AH68" s="4"/>
      <c r="AI68" s="23"/>
    </row>
    <row r="69" spans="1:35" ht="15">
      <c r="A69" s="2" t="s">
        <v>68</v>
      </c>
      <c r="B69" s="3"/>
      <c r="C69" s="3"/>
      <c r="D69" s="3"/>
      <c r="E69" s="3"/>
      <c r="F69" s="3"/>
      <c r="G69" s="3"/>
      <c r="H69" s="3"/>
      <c r="I69" s="3"/>
      <c r="J69" s="4"/>
      <c r="K69" s="15">
        <f>AI42-AI37-AI58</f>
        <v>9401.101999999995</v>
      </c>
      <c r="L69" s="19"/>
      <c r="M69" s="2" t="s">
        <v>69</v>
      </c>
      <c r="N69" s="3"/>
      <c r="O69" s="3"/>
      <c r="P69" s="3"/>
      <c r="Q69" s="3"/>
      <c r="R69" s="3"/>
      <c r="S69" s="3"/>
      <c r="T69" s="3"/>
      <c r="U69" s="3"/>
      <c r="V69" s="4"/>
      <c r="W69" s="15">
        <f>K69+K73-K89</f>
        <v>26498.539999999997</v>
      </c>
      <c r="Y69" s="2" t="s">
        <v>70</v>
      </c>
      <c r="Z69" s="3"/>
      <c r="AA69" s="3"/>
      <c r="AB69" s="3"/>
      <c r="AC69" s="3"/>
      <c r="AD69" s="3"/>
      <c r="AE69" s="3"/>
      <c r="AF69" s="3"/>
      <c r="AG69" s="3"/>
      <c r="AH69" s="4"/>
      <c r="AI69" s="15">
        <f>W69+W73-W89</f>
        <v>26556.77399999999</v>
      </c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4213.42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4213.42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4213.42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80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80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80</v>
      </c>
    </row>
    <row r="72" spans="1:35" ht="15">
      <c r="A72" s="2" t="s">
        <v>33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8.66</v>
      </c>
      <c r="M72" s="2" t="s">
        <v>33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8.66</v>
      </c>
      <c r="Y72" s="2" t="s">
        <v>33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8.66</v>
      </c>
    </row>
    <row r="73" spans="1:35" ht="15">
      <c r="A73" s="2" t="s">
        <v>71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36488.2172</v>
      </c>
      <c r="M73" s="2" t="s">
        <v>72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36488.2172</v>
      </c>
      <c r="Y73" s="2" t="s">
        <v>73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36488.2172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74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15800.325</v>
      </c>
      <c r="M75" s="8" t="s">
        <v>74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15800.325</v>
      </c>
      <c r="Y75" s="8" t="s">
        <v>74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15800.325</v>
      </c>
    </row>
    <row r="76" spans="1:35" ht="15.75">
      <c r="A76" s="8" t="s">
        <v>41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884.8181999999999</v>
      </c>
      <c r="M76" s="8" t="s">
        <v>41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884.8181999999999</v>
      </c>
      <c r="Y76" s="8" t="s">
        <v>41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884.8181999999999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>
        <f>3.6*171*3.31</f>
        <v>2037.6360000000002</v>
      </c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>
        <f>3.6*3.31*240</f>
        <v>2859.84</v>
      </c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>
        <f>3.6*3.31*263</f>
        <v>3133.908</v>
      </c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>
        <f>K83</f>
        <v>668</v>
      </c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>
        <f>W79+W82+W83</f>
        <v>16885</v>
      </c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>
        <f>AI79+AI81+AI82+AI86</f>
        <v>47102</v>
      </c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>
        <v>5307</v>
      </c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>
        <f>20897+804</f>
        <v>21701</v>
      </c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>
        <f>2831+2962</f>
        <v>5793</v>
      </c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>
        <f>960+264</f>
        <v>1224</v>
      </c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>
        <f>263+345</f>
        <v>608</v>
      </c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>
        <v>668</v>
      </c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>
        <f>8350+2004</f>
        <v>10354</v>
      </c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6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  <c r="AJ85" s="19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>
        <v>19000</v>
      </c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14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14</v>
      </c>
      <c r="Z88" s="3"/>
      <c r="AA88" s="3"/>
      <c r="AB88" s="3"/>
      <c r="AC88" s="3"/>
      <c r="AD88" s="3"/>
      <c r="AE88" s="3"/>
      <c r="AF88" s="3"/>
      <c r="AG88" s="3"/>
      <c r="AH88" s="4"/>
      <c r="AI88" s="5"/>
    </row>
    <row r="89" spans="1:35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K75+K76+K77+K78</f>
        <v>19390.7792</v>
      </c>
      <c r="M89" s="9" t="s">
        <v>15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W75+W76+W77+W78</f>
        <v>36429.9832</v>
      </c>
      <c r="Y89" s="9" t="s">
        <v>15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AI75+AI76+AI77+AI78</f>
        <v>66921.0512</v>
      </c>
    </row>
    <row r="90" spans="1:35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16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16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17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17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18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18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19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19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20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20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21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21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22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22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1" t="s">
        <v>78</v>
      </c>
      <c r="R98" s="22" t="s">
        <v>79</v>
      </c>
      <c r="AD98" s="22" t="s">
        <v>80</v>
      </c>
    </row>
    <row r="99" spans="1:35" ht="15">
      <c r="A99" s="2" t="s">
        <v>81</v>
      </c>
      <c r="B99" s="3"/>
      <c r="C99" s="3"/>
      <c r="D99" s="3"/>
      <c r="E99" s="3"/>
      <c r="F99" s="3"/>
      <c r="G99" s="3"/>
      <c r="H99" s="3"/>
      <c r="I99" s="3"/>
      <c r="J99" s="4"/>
      <c r="K99" s="18">
        <v>3876</v>
      </c>
      <c r="M99" s="2" t="s">
        <v>82</v>
      </c>
      <c r="N99" s="3"/>
      <c r="O99" s="3"/>
      <c r="P99" s="3"/>
      <c r="Q99" s="3"/>
      <c r="R99" s="3"/>
      <c r="S99" s="3"/>
      <c r="T99" s="3"/>
      <c r="U99" s="3"/>
      <c r="V99" s="4"/>
      <c r="W99" s="23"/>
      <c r="X99" s="20"/>
      <c r="Y99" s="2" t="s">
        <v>83</v>
      </c>
      <c r="Z99" s="3"/>
      <c r="AA99" s="3"/>
      <c r="AB99" s="3"/>
      <c r="AC99" s="3"/>
      <c r="AD99" s="3"/>
      <c r="AE99" s="3"/>
      <c r="AF99" s="3"/>
      <c r="AG99" s="3"/>
      <c r="AH99" s="4"/>
      <c r="AI99" s="23"/>
    </row>
    <row r="100" spans="1:35" ht="15">
      <c r="A100" s="2" t="s">
        <v>84</v>
      </c>
      <c r="B100" s="3"/>
      <c r="C100" s="3"/>
      <c r="D100" s="3"/>
      <c r="E100" s="3"/>
      <c r="F100" s="3"/>
      <c r="G100" s="3"/>
      <c r="H100" s="3"/>
      <c r="I100" s="3"/>
      <c r="J100" s="4"/>
      <c r="K100" s="15"/>
      <c r="M100" s="2" t="s">
        <v>85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K104-K99-K120</f>
        <v>4232.052999999996</v>
      </c>
      <c r="Y100" s="2" t="s">
        <v>86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8">
        <f>W100+W104-W120</f>
        <v>9176.558999999997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4213.42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4213.42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4213.42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80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80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80</v>
      </c>
    </row>
    <row r="103" spans="1:35" ht="15">
      <c r="A103" s="2" t="s">
        <v>33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8.66</v>
      </c>
      <c r="M103" s="2" t="s">
        <v>33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8.66</v>
      </c>
      <c r="Y103" s="2" t="s">
        <v>33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8.66</v>
      </c>
    </row>
    <row r="104" spans="1:35" ht="15">
      <c r="A104" s="2" t="s">
        <v>87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36488.2172</v>
      </c>
      <c r="M104" s="2" t="s">
        <v>88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36488.2172</v>
      </c>
      <c r="Y104" s="2" t="s">
        <v>89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36488.2172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74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15800.325</v>
      </c>
      <c r="M106" s="8" t="s">
        <v>74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15800.325</v>
      </c>
      <c r="Y106" s="8" t="s">
        <v>74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15800.325</v>
      </c>
    </row>
    <row r="107" spans="1:35" ht="15.75">
      <c r="A107" s="8" t="s">
        <v>41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884.8181999999999</v>
      </c>
      <c r="M107" s="8" t="s">
        <v>41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884.8181999999999</v>
      </c>
      <c r="Y107" s="8" t="s">
        <v>41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884.8181999999999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3.6*342*3.31</f>
        <v>4075.2720000000004</v>
      </c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>
        <f>3.6*3.31*398</f>
        <v>4742.568</v>
      </c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>
        <f>3.6*458*3.31/2</f>
        <v>2728.764</v>
      </c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8">
        <f>K112+K113+K114</f>
        <v>7619.749</v>
      </c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>
        <f>W110+W112+W113+W114</f>
        <v>10116</v>
      </c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>
        <f>AI110+AI112+AI113+AI114</f>
        <v>6554</v>
      </c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>
        <v>3466</v>
      </c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>
        <v>345</v>
      </c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94</v>
      </c>
      <c r="B112" s="3"/>
      <c r="C112" s="3"/>
      <c r="D112" s="3"/>
      <c r="E112" s="3"/>
      <c r="F112" s="3"/>
      <c r="G112" s="3"/>
      <c r="H112" s="3"/>
      <c r="I112" s="3"/>
      <c r="J112" s="4"/>
      <c r="K112" s="6">
        <f>0.95*K101</f>
        <v>4002.749</v>
      </c>
      <c r="M112" s="2" t="s">
        <v>94</v>
      </c>
      <c r="N112" s="3"/>
      <c r="O112" s="3"/>
      <c r="P112" s="3"/>
      <c r="Q112" s="3"/>
      <c r="R112" s="3"/>
      <c r="S112" s="3"/>
      <c r="T112" s="3"/>
      <c r="U112" s="3"/>
      <c r="V112" s="4"/>
      <c r="W112" s="5">
        <v>4003</v>
      </c>
      <c r="Y112" s="2" t="s">
        <v>94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>
        <f>W112</f>
        <v>4003</v>
      </c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>
        <v>277</v>
      </c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>
        <f>263+380</f>
        <v>643</v>
      </c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>
        <v>536</v>
      </c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>
        <v>3340</v>
      </c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>
        <v>2004</v>
      </c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>
        <v>1670</v>
      </c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90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  <c r="M119" s="2" t="s">
        <v>90</v>
      </c>
      <c r="N119" s="3"/>
      <c r="O119" s="3"/>
      <c r="P119" s="3"/>
      <c r="Q119" s="3"/>
      <c r="R119" s="3"/>
      <c r="S119" s="3"/>
      <c r="T119" s="3"/>
      <c r="U119" s="3"/>
      <c r="V119" s="4"/>
      <c r="W119" s="5"/>
      <c r="Y119" s="2" t="s">
        <v>90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/>
    </row>
    <row r="120" spans="1:35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K106+K107+K108+K109</f>
        <v>28380.164200000003</v>
      </c>
      <c r="M120" s="9" t="s">
        <v>15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W106+W107+W108+W109</f>
        <v>31543.7112</v>
      </c>
      <c r="Y120" s="9" t="s">
        <v>15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AI106+AI107+AI108+AI109</f>
        <v>25967.9072</v>
      </c>
    </row>
    <row r="121" spans="1:35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16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16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17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17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18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18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19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19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20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20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21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21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22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22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29" ht="12.75">
      <c r="AI129" s="20">
        <f>AI100+AI104-AI120</f>
        <v>19696.86899999999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2013-01-28T00:28:03Z</cp:lastPrinted>
  <dcterms:created xsi:type="dcterms:W3CDTF">2012-04-11T04:13:08Z</dcterms:created>
  <dcterms:modified xsi:type="dcterms:W3CDTF">2014-02-10T10:05:16Z</dcterms:modified>
  <cp:category/>
  <cp:version/>
  <cp:contentType/>
  <cp:contentStatus/>
</cp:coreProperties>
</file>